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340" activeTab="0"/>
  </bookViews>
  <sheets>
    <sheet name="Свод" sheetId="1" r:id="rId1"/>
    <sheet name="08.00.00" sheetId="2" r:id="rId2"/>
    <sheet name="09.00.00" sheetId="3" r:id="rId3"/>
    <sheet name="10.00.00" sheetId="4" r:id="rId4"/>
    <sheet name="11.00.00" sheetId="5" r:id="rId5"/>
    <sheet name="12.00.00" sheetId="6" r:id="rId6"/>
    <sheet name="15.00.00" sheetId="7" r:id="rId7"/>
    <sheet name="18.00.00" sheetId="8" r:id="rId8"/>
    <sheet name="19.00.00" sheetId="9" r:id="rId9"/>
    <sheet name="23.00.00" sheetId="10" r:id="rId10"/>
    <sheet name="25.00.00" sheetId="11" r:id="rId11"/>
    <sheet name="27.00.00" sheetId="12" r:id="rId12"/>
    <sheet name="29.00.00" sheetId="13" r:id="rId13"/>
    <sheet name="35.00.00" sheetId="14" r:id="rId14"/>
    <sheet name="43.00.00" sheetId="15" r:id="rId15"/>
    <sheet name="54.00.00" sheetId="16" r:id="rId16"/>
  </sheets>
  <definedNames/>
  <calcPr fullCalcOnLoad="1" refMode="R1C1"/>
</workbook>
</file>

<file path=xl/sharedStrings.xml><?xml version="1.0" encoding="utf-8"?>
<sst xmlns="http://schemas.openxmlformats.org/spreadsheetml/2006/main" count="6370" uniqueCount="1617">
  <si>
    <t>№</t>
  </si>
  <si>
    <t>Код</t>
  </si>
  <si>
    <t>Название профессии/специальности</t>
  </si>
  <si>
    <t>1.</t>
  </si>
  <si>
    <t>Мастер отделочных строительных и декоративных работ</t>
  </si>
  <si>
    <t>Мастер декоративных работ</t>
  </si>
  <si>
    <t>2.</t>
  </si>
  <si>
    <t>Мастер столярно-плотничных, паркетных и стекольных работ</t>
  </si>
  <si>
    <t>Мастер столярно-плотницких работ</t>
  </si>
  <si>
    <t>3.</t>
  </si>
  <si>
    <t>Мастер по ремонту и обслуживанию инженерных систем жилищно-коммунального хозяйства</t>
  </si>
  <si>
    <t>Сантехник Электромонтажник</t>
  </si>
  <si>
    <t>4.</t>
  </si>
  <si>
    <t>Сетевое и системное администрирование</t>
  </si>
  <si>
    <t>5.</t>
  </si>
  <si>
    <t>Сетевой и системный администратор</t>
  </si>
  <si>
    <t>6.</t>
  </si>
  <si>
    <t>Информационные системы и программирование</t>
  </si>
  <si>
    <t>7.</t>
  </si>
  <si>
    <t>Обеспечение информационной безопасности телекоммуникационных систем</t>
  </si>
  <si>
    <t>Техник по защите информации</t>
  </si>
  <si>
    <t>8.</t>
  </si>
  <si>
    <t>Обеспечение информационной безопасности автоматизированных систем</t>
  </si>
  <si>
    <t>9.</t>
  </si>
  <si>
    <t>Инфокоммуникационные сети и системы связи</t>
  </si>
  <si>
    <t>Специалист по обслуживанию телекоммуникаций</t>
  </si>
  <si>
    <t>10.</t>
  </si>
  <si>
    <t>Монтаж, техническое обслуживание и ремонт электронных приборов и устройств</t>
  </si>
  <si>
    <t>11.</t>
  </si>
  <si>
    <t>Мастер по изготовлению и сборке деталей и узлов оптических и оптико-электронных приборов и систем</t>
  </si>
  <si>
    <t>12.</t>
  </si>
  <si>
    <t>Производство и эксплуатация оптических и оптико-электронных приборов и систем</t>
  </si>
  <si>
    <t>Оптик-механик</t>
  </si>
  <si>
    <t>13.</t>
  </si>
  <si>
    <t>Монтаж, техническое обслуживание и ремонт биотехнических и медицинских аппаратов и систем</t>
  </si>
  <si>
    <t>Техник по биотехническим и медицинским аппаратам и системам</t>
  </si>
  <si>
    <t>14.</t>
  </si>
  <si>
    <t>Мастер контрольно­измерительных приборов и автоматики</t>
  </si>
  <si>
    <t>Специалист в области контрольно­измерительных приборов и автоматики (по отраслям)</t>
  </si>
  <si>
    <t>15.</t>
  </si>
  <si>
    <t>Оператор станков с программным управлением</t>
  </si>
  <si>
    <t>16.</t>
  </si>
  <si>
    <t>Токарь на станках с числовым программным управлением</t>
  </si>
  <si>
    <t>Токарь-универсал</t>
  </si>
  <si>
    <t>17.</t>
  </si>
  <si>
    <t>Фрезеровщик на станках с числовым программным управлением</t>
  </si>
  <si>
    <t>Фрезеровщик-универсал</t>
  </si>
  <si>
    <t>18.</t>
  </si>
  <si>
    <t>Мастер слесарных работ</t>
  </si>
  <si>
    <t>Слесарь</t>
  </si>
  <si>
    <t>19.</t>
  </si>
  <si>
    <t>Дефектоскопист</t>
  </si>
  <si>
    <t>20.</t>
  </si>
  <si>
    <t>Аддитивные технологии</t>
  </si>
  <si>
    <t>Специалист по аддитивным технологиям</t>
  </si>
  <si>
    <t>21.</t>
  </si>
  <si>
    <t>Мехатроника и мобильная робототехника (по отраслям)</t>
  </si>
  <si>
    <t>22.</t>
  </si>
  <si>
    <t>Монтаж, техническое обслуживание и ремонт промышленного оборудования (по отраслям)</t>
  </si>
  <si>
    <t>Наладчик-ремонтник промышленного оборудования</t>
  </si>
  <si>
    <t>23.</t>
  </si>
  <si>
    <t>Оснащение средствами автоматизации технологических процессов и производств (по отраслям)</t>
  </si>
  <si>
    <t>Техник по автоматизированным системам управления технологическими процессами</t>
  </si>
  <si>
    <t>24.</t>
  </si>
  <si>
    <t>Технология металлообрабатывающего производства</t>
  </si>
  <si>
    <t>Техник-конструктор</t>
  </si>
  <si>
    <t>25.</t>
  </si>
  <si>
    <t>Технология аналитического контроля химических соединений</t>
  </si>
  <si>
    <t>26.</t>
  </si>
  <si>
    <t>Технология изготовления и обработки изделий из полимерных композитов</t>
  </si>
  <si>
    <t>Техник по композитным материалам</t>
  </si>
  <si>
    <t>27.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</si>
  <si>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</si>
  <si>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Лаборант химического анализа</t>
  </si>
  <si>
    <t>28.</t>
  </si>
  <si>
    <t>Мастер по ремонту и обслуживанию автомобилей</t>
  </si>
  <si>
    <t>Автомеханик</t>
  </si>
  <si>
    <t>29.</t>
  </si>
  <si>
    <t>Техническое обслуживание и ремонт двигателей, систем и агрегатов автомобилей</t>
  </si>
  <si>
    <t>Специалист по обслуживанию и ремонту автомобильных двигателей</t>
  </si>
  <si>
    <t>30.</t>
  </si>
  <si>
    <t>Производство и обслуживание авиационной техники</t>
  </si>
  <si>
    <t>Специалист по производству и обслуживанию авиатехники</t>
  </si>
  <si>
    <t>31.</t>
  </si>
  <si>
    <t>Техническое обслуживание и ремонт авиационных двигателей</t>
  </si>
  <si>
    <t>Техник авиационных двигателей</t>
  </si>
  <si>
    <t>32.</t>
  </si>
  <si>
    <t>Эксплуатация беспилотных авиационных систем</t>
  </si>
  <si>
    <t>Оператор беспилотных летательных аппаратов</t>
  </si>
  <si>
    <t>33.</t>
  </si>
  <si>
    <t>Контроль работы измерительных приборов</t>
  </si>
  <si>
    <t>Метролог</t>
  </si>
  <si>
    <t>34.</t>
  </si>
  <si>
    <t>Управление качеством продукции, процессов и услуг (по отраслям)</t>
  </si>
  <si>
    <t>Специалист по техническому контролю качества продукции</t>
  </si>
  <si>
    <t>35.</t>
  </si>
  <si>
    <t>29.02.09</t>
  </si>
  <si>
    <t>Печатное дело</t>
  </si>
  <si>
    <t>Техник-полиграфист</t>
  </si>
  <si>
    <t>36.</t>
  </si>
  <si>
    <t>35.02.16</t>
  </si>
  <si>
    <t>Эксплуатация и ремонт сельскохозяйственной техники и оборудования</t>
  </si>
  <si>
    <t>Техник-механик в сельском хозяйстве</t>
  </si>
  <si>
    <t>37.</t>
  </si>
  <si>
    <t>43.01.09</t>
  </si>
  <si>
    <t>Повар, кондитер </t>
  </si>
  <si>
    <t>Повар, кондитер</t>
  </si>
  <si>
    <t>38.</t>
  </si>
  <si>
    <t>43.02.12</t>
  </si>
  <si>
    <t>Технология эстетических услуг</t>
  </si>
  <si>
    <t>Косметолог</t>
  </si>
  <si>
    <t>39.</t>
  </si>
  <si>
    <t>43.02.13</t>
  </si>
  <si>
    <t>Технология парикмахерского искусства</t>
  </si>
  <si>
    <t>Парикмахер</t>
  </si>
  <si>
    <t>40.</t>
  </si>
  <si>
    <t>43.02.14</t>
  </si>
  <si>
    <t>Гостиничное дело</t>
  </si>
  <si>
    <t>Специалист по гостеприимству</t>
  </si>
  <si>
    <t>41.</t>
  </si>
  <si>
    <t>43.02.15</t>
  </si>
  <si>
    <t>Поварское и кондитерское дело</t>
  </si>
  <si>
    <t>42.</t>
  </si>
  <si>
    <t>54.01.20</t>
  </si>
  <si>
    <t>Графический дизайн</t>
  </si>
  <si>
    <t>Графический дизайнер</t>
  </si>
  <si>
    <t>ИНФРА-М Научно-издательский Центр</t>
  </si>
  <si>
    <t>127282, Москва г, Полярная ул, дом № 31 В строение 1</t>
  </si>
  <si>
    <t>тел/факс: +7 (495) 280-15-96</t>
  </si>
  <si>
    <t>Заказ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</si>
  <si>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</si>
  <si>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</si>
  <si>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</si>
  <si>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</si>
  <si>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</si>
  <si>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</si>
  <si>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</si>
  <si>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</si>
  <si>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</si>
  <si>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</si>
  <si>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</si>
  <si>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</si>
  <si>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</si>
  <si>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</si>
  <si>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</si>
  <si>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Гриф МО</t>
  </si>
  <si>
    <t>Доп. мат. на znanium.com</t>
  </si>
  <si>
    <t>Обложка</t>
  </si>
  <si>
    <t>ЭБС Znanium.com</t>
  </si>
  <si>
    <t>078450.11.01</t>
  </si>
  <si>
    <t>Автоматизация систем водоснабжения и водоотведения: Уч./А.А.Рульнов - 2изд.- ИНФРА-М,2018-192с.(СПО)</t>
  </si>
  <si>
    <t>Автоматизация систем водоснабжения и водоотведения</t>
  </si>
  <si>
    <t>Рульнов А.А.</t>
  </si>
  <si>
    <t>Переплёт</t>
  </si>
  <si>
    <t>НИЦ ИНФРА-М</t>
  </si>
  <si>
    <t>Среднее профессиональное образование</t>
  </si>
  <si>
    <t>978-5-16-009369-7</t>
  </si>
  <si>
    <t>ПРИКЛАДНЫЕ НАУКИ. ТЕХНИКА. МЕДИЦИНА</t>
  </si>
  <si>
    <t>Строительство</t>
  </si>
  <si>
    <t>Учебник</t>
  </si>
  <si>
    <t>Профессиональное образование / среднее профессиональное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</si>
  <si>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</si>
  <si>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ДА</t>
  </si>
  <si>
    <t>071150.13.01</t>
  </si>
  <si>
    <t>Автоматика и телемеханика систем газоснабжения: Уч. /В.А.Жила-М.:НИЦ ИНФРА-М,2018.-238 с..-(СПО)</t>
  </si>
  <si>
    <t>Автоматика и телемеханика систем газоснабжения</t>
  </si>
  <si>
    <t>Жила В. А.</t>
  </si>
  <si>
    <t>978-5-16-006864-0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</si>
  <si>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</si>
  <si>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064840.13.01</t>
  </si>
  <si>
    <t>Автоматическое регулирование: Уч. / А.А.Рульнов - 2 изд. - М.:НИЦ ИНФРА-М,2018 - 219с.(СПО)(п)</t>
  </si>
  <si>
    <t>Автоматическое регулирование</t>
  </si>
  <si>
    <t>Рульнов А.А., Горюнов И.И., Евстафьев К.Ю.</t>
  </si>
  <si>
    <t>978-5-16-006216-7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</si>
  <si>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</si>
  <si>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066200.16.01</t>
  </si>
  <si>
    <t>Архитектура зданий: Уч. / Н.П.Вильчик - 2 изд. - М.:НИЦ ИНФРА-М,2018 - 319 с.-(СПО)(п)</t>
  </si>
  <si>
    <t>Архитектура зданий</t>
  </si>
  <si>
    <t>Вильчик Н. П.</t>
  </si>
  <si>
    <t>978-5-16-004279-4</t>
  </si>
  <si>
    <t>ГУМАНИТАРНЫЕ НАУКИ. РЕЛИГИЯ. ИСКУССТВО</t>
  </si>
  <si>
    <t>Искусство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</si>
  <si>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</si>
  <si>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077600.12.01</t>
  </si>
  <si>
    <t>Водоотведение: Уч. / Ю.В.Воронов и др.-М.:НИЦ ИНФРА-М,2018.-415 с..-(СПО)(П)</t>
  </si>
  <si>
    <t>Водоотведение</t>
  </si>
  <si>
    <t>Воронов Ю. В., Алексеев Е. В., Саломеев В. П., Пугачев Е. А.</t>
  </si>
  <si>
    <t>978-5-16-006330-0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</si>
  <si>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</si>
  <si>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071830.10.98</t>
  </si>
  <si>
    <t>Водоснабжение: Уч. /М.А.Сомов -М.: НИЦ ИНФРА-М, 2017 -287 с..-(СПО)(П)</t>
  </si>
  <si>
    <t>Водоснабжение</t>
  </si>
  <si>
    <t>Сомов М. А., Квитка Л. А.</t>
  </si>
  <si>
    <t>978-5-16-009068-9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</si>
  <si>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</si>
  <si>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077280.11.01</t>
  </si>
  <si>
    <t>Выбор и наладка электрооборудования: Спр.пос. /В.К.Варварин-3 изд.-М.:Форум,НИЦ ИНФРА-М,2018-240с(П)</t>
  </si>
  <si>
    <t>Выбор и наладка электрооборудования</t>
  </si>
  <si>
    <t>Варварин В. К.</t>
  </si>
  <si>
    <t>Форум</t>
  </si>
  <si>
    <t>978-5-00091-451-9</t>
  </si>
  <si>
    <t>Энергетика. Промышленность</t>
  </si>
  <si>
    <t>Справочное пособие</t>
  </si>
  <si>
    <t>065100.11.01</t>
  </si>
  <si>
    <t>Газифицированные котельные агрегаты: Уч. / О.Н.Брюханов - М.:НИЦ ИНФРА-М, 2018.-392 с..-(СПО)(П)</t>
  </si>
  <si>
    <t>Газифицированные котельные агрегаты</t>
  </si>
  <si>
    <t>Брюханов О. Н., Кузнецов В. А.</t>
  </si>
  <si>
    <t>978-5-16-005373-8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</si>
  <si>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</si>
  <si>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265100.04.01</t>
  </si>
  <si>
    <t>Геология: Уч.пос. / В.П.Бондарев - 2 изд. - М.:Форум, НИЦ ИНФРА-М, 2018 - 208 с.(п)</t>
  </si>
  <si>
    <t>Геология</t>
  </si>
  <si>
    <t>Бондарев В.П.</t>
  </si>
  <si>
    <t>978-5-91134-854-0</t>
  </si>
  <si>
    <t>ЕСТЕСТВЕННЫЕ НАУКИ. МАТЕМАТИКА</t>
  </si>
  <si>
    <t>Науки о Земле. Экология</t>
  </si>
  <si>
    <t>Учебное пособие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</si>
  <si>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«Геология и разведка нефтяных и газовых месторождений»</t>
  </si>
  <si>
    <t>087300.09.01</t>
  </si>
  <si>
    <t>Гидравлика: Уч. / Б.В.Ухин - М.:НИЦ ИНФРА-М,2017 - 432 с.-(СПО)(П)</t>
  </si>
  <si>
    <t>Гидравлика</t>
  </si>
  <si>
    <t>Ухин Б. В., Гусев А. А.</t>
  </si>
  <si>
    <t>978-5-16-005536-7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</si>
  <si>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</si>
  <si>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154350.04.01</t>
  </si>
  <si>
    <t>Железобетонные конструкции: Уч.пос. / Т.А.Журавская-М.:Форум, НИЦ ИНФРА-М,2016-152с(ПО)(О)+ CD-ROM.</t>
  </si>
  <si>
    <t>Железобетонные конструкции</t>
  </si>
  <si>
    <t>Журавская Т.А.</t>
  </si>
  <si>
    <t>Профессиональное образование</t>
  </si>
  <si>
    <t>978-5-91134-536-5</t>
  </si>
  <si>
    <t>Рекомендовано методическим советом Учебно-методического центра по профессиональному образовавнию Департамента образования города Москвы в качестве учебного пособия для студентов образовавтельных учреждений среднего профессионального образовавния по дисциплине "Строительные конструкции" по специальности 270802 "Строительство и эксплуатация зданий и сооружений"</t>
  </si>
  <si>
    <t>252200.05.01</t>
  </si>
  <si>
    <t>Изготовление санитарно-технических, вентиляц. систем..: Уч./К.С.Орлов - ИНФРА-М, 2018. - 270 с.(СПО)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</si>
  <si>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</si>
  <si>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</si>
  <si>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</si>
  <si>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</si>
  <si>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072300.14.01</t>
  </si>
  <si>
    <t>Инженерная графика: Уч. / В.П.Куликов, - 5-е изд.-М.:Форум, НИЦ ИНФРА-М,2016.-367 с..-(СПО)(П)</t>
  </si>
  <si>
    <t>Инженерная графика</t>
  </si>
  <si>
    <t>Куликов В.П., Кузин А.В.</t>
  </si>
  <si>
    <t>978-5-91134-587-7</t>
  </si>
  <si>
    <t>Технические науки в целом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</si>
  <si>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</si>
  <si>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058400.09.01</t>
  </si>
  <si>
    <t>История архитектуры: Уч.пос. / Н.В.Бирюкова - М.:НИЦ ИНФРА-М,2017-367 с.-(СПО)(П)</t>
  </si>
  <si>
    <t>История архитектуры</t>
  </si>
  <si>
    <t>Бирюкова Н. В.</t>
  </si>
  <si>
    <t>978-5-16-006329-4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</si>
  <si>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2901 «Архитектура»</t>
  </si>
  <si>
    <t>103400.09.01</t>
  </si>
  <si>
    <t>Конструкции зданий и сооружений с элементами..: Уч. / Под ред. Маиляна Л.Р.-М.:ИНФРА-М,2016-687(СПО)</t>
  </si>
  <si>
    <t>Конструкции зданий и сооружений с элементами статики</t>
  </si>
  <si>
    <t>Маилян Л.Р.</t>
  </si>
  <si>
    <t>ИНФРА-М Издательский Дом</t>
  </si>
  <si>
    <t>978-5-16-003508-6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</si>
  <si>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</si>
  <si>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055150.11.01</t>
  </si>
  <si>
    <t>Контроль качества воды: Уч. / Л.С. Алексеев - 4 изд. - М.: НИЦ ИНФРА-М, 2018 - 159с.(СПО) (п)</t>
  </si>
  <si>
    <t>Контроль качества воды</t>
  </si>
  <si>
    <t>Алексеев Л. С.</t>
  </si>
  <si>
    <t>978-5-16-010316-7</t>
  </si>
  <si>
    <t>Допущено Гос. комитетом РФ по строительству и жилищно-коммунальному комплексу в кач. учеб. для студ. сред. спец. учеб. зав., обуч. по спец. 2912 "Водоснабжение и водоотведение"</t>
  </si>
  <si>
    <t>119150.08.01</t>
  </si>
  <si>
    <t>Материаловедение и техн.материалов: Уч.пос. / А.М.Адаскин-2изд.-М.:Форум,НИЦ ИНФРА-М,2017-336(ПО)(п)</t>
  </si>
  <si>
    <t>Материаловедение и технология материалов</t>
  </si>
  <si>
    <t>Адаскин А.М., Зуев В.М.</t>
  </si>
  <si>
    <t>978-5-91134-754-3</t>
  </si>
  <si>
    <t>Рекомендовавно Учебно-методичесским советом Учебно-методического центра по профессиональному образовавнию Департамента образовавания города Москвы в качестве учебного пособия для студентов образовательных учреждений среднего профессионального образования</t>
  </si>
  <si>
    <t>062150.10.01</t>
  </si>
  <si>
    <t>Материаловедение: Уч. / Под ред. Батиенкова В.Т. - М.:НИЦ ИНФРА-М,2018 - 151 с.-(СПО)(П)</t>
  </si>
  <si>
    <t>Материаловедение</t>
  </si>
  <si>
    <t>Батиенков В. Т., Сеферов Г. Г., Сеферов Г. Г., Фоменко А. Л., Батиенков В. Т.</t>
  </si>
  <si>
    <t>978-5-16-005537-4</t>
  </si>
  <si>
    <t>082740.04.01</t>
  </si>
  <si>
    <t>Материаловедение: Уч.пос. / Г.Г.Сеферов-М.:ИЦ РИОР,2016.-158 с..-(ПО)(О,к/ф)</t>
  </si>
  <si>
    <t>Сеферов Г.Г., Батиенков В.Т.</t>
  </si>
  <si>
    <t>ИЦ РИОР</t>
  </si>
  <si>
    <t>Профессиональное образование [карм. формат]</t>
  </si>
  <si>
    <t>978-5-369-01545-2</t>
  </si>
  <si>
    <t>064750.11.01</t>
  </si>
  <si>
    <t>Материалы и изделия для сан.-техн.устройств и систем обесп..:Уч./К.С.Орлов-НИЦ ИНФРА-М,2018-183(СПО)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</si>
  <si>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</si>
  <si>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</si>
  <si>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</si>
  <si>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112200.08.01</t>
  </si>
  <si>
    <t>Металлические конструкции: Уч. / В.В.Доркин - М.:ИНФРА-М Изд. Дом,2017 - 457 с.-(СПО)(П)</t>
  </si>
  <si>
    <t>Металлические конструкции</t>
  </si>
  <si>
    <t>Доркин В. В., Рябцева М. П.</t>
  </si>
  <si>
    <t>978-5-16-003631-1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</si>
  <si>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</si>
  <si>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176800.07.01</t>
  </si>
  <si>
    <t>Монтаж газораспределительных систем: Уч.пос. / В.И.Краснов-М.:НИЦ ИНФРА-М,2018.-309 с..-(СПО)(П)</t>
  </si>
  <si>
    <t>Монтаж газораспределительных систем</t>
  </si>
  <si>
    <t>Краснов В. 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</si>
  <si>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</si>
  <si>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</si>
  <si>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154450.08.01</t>
  </si>
  <si>
    <t>Монтаж систем вентиляции и кондиционир.воздуха: Уч.пос. / В.И.Краснов-М.:НИЦ ИНФРА-М,2018.-224с(СПО)</t>
  </si>
  <si>
    <t>Монтаж систем вентиляции и кондиционирования воздуха</t>
  </si>
  <si>
    <t>Краснов В.И.</t>
  </si>
  <si>
    <t>978-5-16-004299-2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</si>
  <si>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</si>
  <si>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095910.07.01</t>
  </si>
  <si>
    <t>Насосные и воздуходувные станции: Уч. / В.А.Комков - М.:НИЦ ИНФРА-М,2017-253с.(СПО)(П)</t>
  </si>
  <si>
    <t>Насосные и воздуходувные станции</t>
  </si>
  <si>
    <t>Комков В. А., Тимахова Н. С.</t>
  </si>
  <si>
    <t>978-5-16-010046-3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</si>
  <si>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270103 (2902) "Строительство и экспл. зданий и сооружений"</t>
  </si>
  <si>
    <t>221300.02.01</t>
  </si>
  <si>
    <t>Обеспечение безопасности при чрезвычайных ситуац.: Уч./ В.А.Бондаренко-М:РИОР:ИНФРА-М,2017-325с(ПО)</t>
  </si>
  <si>
    <t>Обеспечение безопасности при чрезвычайных ситуациях</t>
  </si>
  <si>
    <t>Бондаренко В.А., Евтушенко С.И., Лепихова В.А. и др.</t>
  </si>
  <si>
    <t>978-5-369-01233-8</t>
  </si>
  <si>
    <t>ОБЩЕСТВЕННЫЕ НАУКИ.  ЭКОНОМИКА. ПРАВО</t>
  </si>
  <si>
    <t>Военное дело. Оружие. Спецслужбы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</si>
  <si>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</si>
  <si>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061800.11.01</t>
  </si>
  <si>
    <t>Обследование и испытание констр. зданий и сооруж.: Уч. /В.М.Калинин-М.:НИЦ ИНФРА-М,2018-336с(СПО)(п)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</si>
  <si>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</si>
  <si>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</si>
  <si>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</si>
  <si>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</si>
  <si>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113500.10.01</t>
  </si>
  <si>
    <t>Обществознание: Уч. / В.О.Мушинский - М.:Форум, НИЦ ИНФРА-М,2018 - 320 с.-(СПО)(П)</t>
  </si>
  <si>
    <t>Обществознание</t>
  </si>
  <si>
    <t>Мушинский В.О.</t>
  </si>
  <si>
    <t>978-5-00091-459-5</t>
  </si>
  <si>
    <t>Общественные науки в целом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</si>
  <si>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</si>
  <si>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051850.14.01</t>
  </si>
  <si>
    <t>Основы гидравлики, теплотехники и аэродинамики: Уч. / О.Н.Брюханов - М.: ИНФРА-М, 2018-254с.(СПО)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</si>
  <si>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</si>
  <si>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</si>
  <si>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</si>
  <si>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046640.14.01</t>
  </si>
  <si>
    <t>Основы инженерной геологии: Уч. / Н.А.Платов - 4 изд. -М.: НИЦ ИНФРА-М, 2018 -187 с.(СПО)(П)</t>
  </si>
  <si>
    <t>Основы инженерной геологии</t>
  </si>
  <si>
    <t>Платов Н. А.</t>
  </si>
  <si>
    <t>978-5-16-004554-2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</si>
  <si>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</si>
  <si>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375600.03.01</t>
  </si>
  <si>
    <t>Основы права: Уч. / М.Б.Смоленский-М.:ИЦ РИОР, НИЦ ИНФРА-М,2018.-308 с..-(ПО)(П)</t>
  </si>
  <si>
    <t>Основы права</t>
  </si>
  <si>
    <t>Смоленский М.Б., Маркина Е.В.</t>
  </si>
  <si>
    <t>978-5-369-01441-7</t>
  </si>
  <si>
    <t>Право. Юридические науки</t>
  </si>
  <si>
    <t>038420.06.01</t>
  </si>
  <si>
    <t>Основы социологии и политологии: Уч.пос. / М.В.Кернаценский - 2 изд. -М.:Форум,ИНФРА-М,2017-224с.(П)</t>
  </si>
  <si>
    <t>Основы социологии и политологии</t>
  </si>
  <si>
    <t>Кернаценский М. В., Шатина Н. В.</t>
  </si>
  <si>
    <t>978-5-91134-381-1</t>
  </si>
  <si>
    <t>Политика. Социология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</si>
  <si>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</si>
  <si>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067350.11.01</t>
  </si>
  <si>
    <t>Основы технологии и организации строит.-монтаж. работ: Уч. /С.Д.Сокова -М.:НИЦ ИНФРА-М, 2018-208с(п)</t>
  </si>
  <si>
    <t>Основы технологии и организации строительно-монтажных работ</t>
  </si>
  <si>
    <t>Сокова С. Д.</t>
  </si>
  <si>
    <t>978-5-16-005552-7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</si>
  <si>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</si>
  <si>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075500.13.01</t>
  </si>
  <si>
    <t>Основы философии: Уч. / О.Д.Волкогонова - М.:ИД ФОРУМ, НИЦ ИНФРА-М,2018 - 480 с.-(СПО)(П)</t>
  </si>
  <si>
    <t>Основы философии</t>
  </si>
  <si>
    <t>Волкогонова О.Д., Сидорова Н.М.</t>
  </si>
  <si>
    <t>ИД ФОРУМ</t>
  </si>
  <si>
    <t>978-5-8199-0694-1</t>
  </si>
  <si>
    <t>Философия</t>
  </si>
  <si>
    <t>061670.11.01</t>
  </si>
  <si>
    <t>Основы эксплуатации оборуд. и систем газоснабжения: Уч. /О.Н.Брюханов -М.:НИЦ ИНФРА-М,2017-256с(П)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</si>
  <si>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</si>
  <si>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</si>
  <si>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</si>
  <si>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061700.11.01</t>
  </si>
  <si>
    <t>Отопление и тепловые сети: Уч. / Ю.М.Варфоломеев-М.:НИЦ ИНФРА-М,2018.-480 с..-(СПО)(П)</t>
  </si>
  <si>
    <t>Отопление и тепловые сети</t>
  </si>
  <si>
    <t>Варфоломеев Ю.М., Кокорин О.Я.</t>
  </si>
  <si>
    <t>978-5-16-005405-6</t>
  </si>
  <si>
    <t>Допущено Государственным комитетом Российской Федерации по строительству и жилищнокоммунальному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</si>
  <si>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057750.14.01</t>
  </si>
  <si>
    <t>Оценка технического состояния зданий: Уч. / В.М.Калинин - М.:НИЦ ИНФРА-М,2018 - 268 с.-(СПО)(п)</t>
  </si>
  <si>
    <t>Оценка технического состояния зданий</t>
  </si>
  <si>
    <t>Калинин В.М., Сокова С.Д.</t>
  </si>
  <si>
    <t>978-5-16-004416-3</t>
  </si>
  <si>
    <t>401950.04.01</t>
  </si>
  <si>
    <t>Практикум по Microsoft Office 2007 / Л.В.Кравченко - 2 изд. -М.:Форум,НИЦ ИНФРА-М,2017-168с.(ПО)(о)</t>
  </si>
  <si>
    <t>Практикум по Microsoft Office 2007 (Word, Excel, Access), PhotoShop</t>
  </si>
  <si>
    <t>Кравченко Л.В.</t>
  </si>
  <si>
    <t>978-5-91134-656-0</t>
  </si>
  <si>
    <t>Информатика. Вычислительная техника</t>
  </si>
  <si>
    <t>Учебно-методическое пособие</t>
  </si>
  <si>
    <t>095450.07.01</t>
  </si>
  <si>
    <t>Проектно-сметное дело: Уч.пос. / Д.А.Гаврилов - М.:Альфа-М,НИЦ ИНФРА-М,2017 - 352с. (ПРОФИль)(п)</t>
  </si>
  <si>
    <t>Проектно-сметное дело</t>
  </si>
  <si>
    <t>Гаврилов Д.А.</t>
  </si>
  <si>
    <t>Альфа-М</t>
  </si>
  <si>
    <t>ПРОФИль</t>
  </si>
  <si>
    <t>978-5-98281-144-8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</si>
  <si>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образования, обучающихся по специальности "Строительство и эксплуатация зданий и сооружений"</t>
  </si>
  <si>
    <t>047460.11.01</t>
  </si>
  <si>
    <t>Реконструкция и реставрация зданий: Уч. / В.В.Федоров - М.:НИЦ ИНФРА-М,2018 - 208 с.-(СПО)(П)</t>
  </si>
  <si>
    <t>Реконструкция и реставрация зданий</t>
  </si>
  <si>
    <t>Федоров В.В.</t>
  </si>
  <si>
    <t>978-5-16-009091-7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</si>
  <si>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</si>
  <si>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085860.08.01</t>
  </si>
  <si>
    <t>Реконструкция трубопровод.инженер.сетей и сооруж.: Уч.пос. /В.И.Краснов -М.:НИЦ ИНФРА-М,2017-238(СПО)</t>
  </si>
  <si>
    <t>Реконструкция трубопроводных инженерных сетей и сооружений</t>
  </si>
  <si>
    <t>978-5-16-009263-8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</si>
  <si>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</si>
  <si>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074240.14.01</t>
  </si>
  <si>
    <t>Рисунок: Уч.пос. / В.И.Жабинский-М.:НИЦ ИНФРА-М,2018.-256 с..-(СПО)(П)</t>
  </si>
  <si>
    <t>Рисунок</t>
  </si>
  <si>
    <t>Жабинский В.И., Винтова А.В.</t>
  </si>
  <si>
    <t>978-5-16-002693-0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</si>
  <si>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</si>
  <si>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062300.12.01</t>
  </si>
  <si>
    <t>Санитарно-техническое оборудование зданий: Уч. / Ю.М.Варфоломеев.-М.:НИЦ ИНФРА-М,2018-249с(СПО)(П)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</si>
  <si>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</si>
  <si>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</si>
  <si>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</si>
  <si>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</si>
  <si>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060860.09.01</t>
  </si>
  <si>
    <t>Сборник задач по строительным конструкциям: Уч.пос. / А.И.Павлова-М.:НИЦ ИНФРА-М,2018-143с.(СПО)(П)</t>
  </si>
  <si>
    <t>Сборник задач по строительным конструкциям</t>
  </si>
  <si>
    <t>Павлова А.И.</t>
  </si>
  <si>
    <t>978-5-16-005374-5</t>
  </si>
  <si>
    <t>Допущено Государственным комитетом РФ по строительству и жилищно-коммунальному комплексу в качестве учебного пособия для студентов средних спец. учебных заведений, обучающихся по направлению 270800 "Строительство"</t>
  </si>
  <si>
    <t>049550.09.01</t>
  </si>
  <si>
    <t>Системы автоматизированного упр. электропривода: Уч./В.В.Москаленко-М.:НИЦ ИНФРА-М,2017-208-(СПО)(П)</t>
  </si>
  <si>
    <t>Системы автоматизированного управления электропривода</t>
  </si>
  <si>
    <t>Москаленко В. В.</t>
  </si>
  <si>
    <t>978-5-16-005116-1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</si>
  <si>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</si>
  <si>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085550.08.01</t>
  </si>
  <si>
    <t>Системы и оборуд. для созд. микроклим. помещ.: Уч./О.Я.Кокорин -2 изд.-НИЦ ИНФРА-М,2018-218с(СПО)(п)</t>
  </si>
  <si>
    <t>Системы и оборудование для создания микроклимата помещений</t>
  </si>
  <si>
    <t>Кокорин О.Я.</t>
  </si>
  <si>
    <t>978-5-16-006509-0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</si>
  <si>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</si>
  <si>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127800.07.01</t>
  </si>
  <si>
    <t>Сопротивление материалов: Уч.пос. / Е.В.Березина - М.:Альфа-М, НИЦ ИНФРА-М, 2016-208с.(ПРОФИль)(П)</t>
  </si>
  <si>
    <t>Сопротивление материалов</t>
  </si>
  <si>
    <t>Березина Е.В.</t>
  </si>
  <si>
    <t>978-5-98281-201-8</t>
  </si>
  <si>
    <t>Рекомендовано Федеральным государственным учреждением "Федеральный институт развития образования" в качестве учебного пособия для использования в учебном процессе образоват. учреждений реализующих программы среднего профессионального образования по техническим специальностям</t>
  </si>
  <si>
    <t>118500.08.01</t>
  </si>
  <si>
    <t>Справочник монтажника водяных тепловых сетей: Уч. пос. /В.И.Краснов-М.:НИЦ ИНФРА-М,2018.-334 с.(СПО)</t>
  </si>
  <si>
    <t>Справочник монтажника водяных тепловых сетей</t>
  </si>
  <si>
    <t>978-5-16-010796-7</t>
  </si>
  <si>
    <t>Рекомендовано Федеральным агенством по строительству и жилищно-коммунальному хозяйству в качестве учебного пособия для студентов средних специальных строительных учебных  заведений, обучающихся по специальности Теплогазоснабжение и вентиляция</t>
  </si>
  <si>
    <t>646045.02.01</t>
  </si>
  <si>
    <t>Справочник электромонтажника: Уч.пос. / Ю.Д.Сибикин - 6 изд. - М.:НИЦ ИНФРА-М,2018-412 с.(СПО)(П)</t>
  </si>
  <si>
    <t>Справочник электромонтажника</t>
  </si>
  <si>
    <t>Сибикин Ю.Д.</t>
  </si>
  <si>
    <t>978-5-16-012526-8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</si>
  <si>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</si>
  <si>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078050.09.01</t>
  </si>
  <si>
    <t>Столярно-плотничные работы: Уч.пос. / С.В.Фокин -М.:Альфа- М,ИНФРА-М Изд.Дом,2016-334 с.-(Мастер)(П)</t>
  </si>
  <si>
    <t>Столярно-плотничные работы</t>
  </si>
  <si>
    <t>Фокин С. В., Шпортько О. Н.</t>
  </si>
  <si>
    <t>Мастер</t>
  </si>
  <si>
    <t>5-98281-097-5</t>
  </si>
  <si>
    <t>Допущено Минобрнауки РФ в качестве учебника для студентов образовательных учреждений профессионального образования</t>
  </si>
  <si>
    <t>057200.13.01</t>
  </si>
  <si>
    <t>Строительные конструкции. Расчет и проектир.: Уч. / В.И.Сетков- 3-изд.-М.:НИЦ ИНФРА-М,2017-444с(П)</t>
  </si>
  <si>
    <t>Строительные конструкции. Расчет и проектирование</t>
  </si>
  <si>
    <t>Сетков В.И., Сербин Е.П.</t>
  </si>
  <si>
    <t>978-5-16-003989-3</t>
  </si>
  <si>
    <t>073930.07.01</t>
  </si>
  <si>
    <t>Строительные конструкции: Уч.пос. / Е.П.Сербин - М.:ИЦ РИОР, НИЦ ИНФРА-М,2018 - 236 с.-(СПО)(О)</t>
  </si>
  <si>
    <t>Строительные конструкции</t>
  </si>
  <si>
    <t>Сербин Е.П., Сетков В.И.</t>
  </si>
  <si>
    <t>СПО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</si>
  <si>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</si>
  <si>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</si>
  <si>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080250.11.01</t>
  </si>
  <si>
    <t>Строительство, реконструкция и ремонт водопровод...: Уч.пос./ В.А.Орлов-М.:НИЦ ИНФРА-М,2018-221с(П)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</si>
  <si>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</si>
  <si>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</si>
  <si>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</si>
  <si>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</si>
  <si>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047370.10.01</t>
  </si>
  <si>
    <t>Теплоизоляционные материалы и конструкции: Уч. / Ю.Л.Бобров -  2 изд. - М.:ИНФРА-М,2018-266с(СПО)(П)</t>
  </si>
  <si>
    <t>Теплоизоляционные материалы и конструкции</t>
  </si>
  <si>
    <t>Бобров Ю. Л., Овчаренко Е. Г., Шойхет Б. М., Петухова Е. Ю.</t>
  </si>
  <si>
    <t>978-5-16-004089-9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</si>
  <si>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</si>
  <si>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244200.03.01</t>
  </si>
  <si>
    <t>Техническая графика: Уч. / Е.А.Василенко-М.:НИЦ ИНФРА-М,2018.-271 с..-(СПО)(П)</t>
  </si>
  <si>
    <t>Техническая графика</t>
  </si>
  <si>
    <t>Василенко Е. А., Чекмарев А. А.</t>
  </si>
  <si>
    <t>978-5-16-005145-1</t>
  </si>
  <si>
    <t>046380.12.01</t>
  </si>
  <si>
    <t>Техническая механика: Курс лекций..: Уч.пос. / В.П.Олофинская - 3 изд. - М.:Неолит,2017 - 352с.(П)</t>
  </si>
  <si>
    <t>Техническая механика: Курс лекций с вариантами практических и тестовых заданий</t>
  </si>
  <si>
    <t>Олофинская В.П.</t>
  </si>
  <si>
    <t>Неолит</t>
  </si>
  <si>
    <t>978-5-91134-361-3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</si>
  <si>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</si>
  <si>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109450.11.01</t>
  </si>
  <si>
    <t>Техническая механика: Уч. / Г.Г.Сафонова и др.-М.:НИЦ ИНФРА-М,2017.-320 с..-(СПО)(П)</t>
  </si>
  <si>
    <t>Техническая механика</t>
  </si>
  <si>
    <t>Сафонова Г. Г., Артюховская Т. Ю., Ермаков Д. А.</t>
  </si>
  <si>
    <t>978-5-16-012916-7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</si>
  <si>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</si>
  <si>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064900.16.01</t>
  </si>
  <si>
    <t>Техническая эксплуатация зданий и сооружений: Уч. / В.А.Комков - 2 изд.-М.:НИЦ ИНФРА-М,2018-338с.(П)</t>
  </si>
  <si>
    <t>Техническая эксплуатация зданий и сооружений</t>
  </si>
  <si>
    <t>Комков В.А., Акимов В.Б., Тимахова Н.С.</t>
  </si>
  <si>
    <t>978-5-16-012361-5</t>
  </si>
  <si>
    <t>Допущено Государственным комитетом Российской Федерации по строительству и жилищно-коммунальному комплексу в качестве учебника для студентов средних специальных учебных заведений, обучающихся по специальности 08.02.01 «Строительство и эксплуатация зданий и сооружений»</t>
  </si>
  <si>
    <t>064900.12.01</t>
  </si>
  <si>
    <t>Техническая эксплуатация зданий и сооружений: Уч. / В.А.Комков - М.:НИЦ ИНФРА-М,2017 - 288с.(СПО)(п)</t>
  </si>
  <si>
    <t>Комков В.А., Рощина С.И., Тимахова Н.С.</t>
  </si>
  <si>
    <t>978-5-16-006650-9</t>
  </si>
  <si>
    <t>096750.11.01</t>
  </si>
  <si>
    <t>Техническое нормирование, оплата труда и проектно-смет..: Уч./И.А.Либерман -НИЦ ИНФРА-М,2018-400с(П)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</si>
  <si>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</si>
  <si>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</si>
  <si>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</si>
  <si>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057900.06.98</t>
  </si>
  <si>
    <t>Технология производства неметал.строит.изделий и конструкций: Уч./Л.А.Алимов -М.:НИЦ ИНФРА-М,2016-443с(СПО)(п)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</si>
  <si>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</si>
  <si>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</si>
  <si>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</si>
  <si>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</si>
  <si>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043650.11.01</t>
  </si>
  <si>
    <t>Технология реконструкции и модер.зданий: Уч.пос. / Г.В.Девятаева-М.:НИЦ ИНФРА-М,2018-250с(СПО)(П)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</si>
  <si>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</si>
  <si>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</si>
  <si>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</si>
  <si>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</si>
  <si>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090200.10.01</t>
  </si>
  <si>
    <t>Физика в примерах и задачах: Уч.пос. / Е.И.Дмитриева -2изд. - М.:Форум:НИЦ Инфра-М, 2018-512с(ПО)(п)</t>
  </si>
  <si>
    <t>Физика в примерах и задачах</t>
  </si>
  <si>
    <t>Дмитриева Е.И., Иевлева Л.Д., Костюченко Л.Д.</t>
  </si>
  <si>
    <t>978-5-91134-712-3</t>
  </si>
  <si>
    <t>Физико-математические науки</t>
  </si>
  <si>
    <t>038040.13.01</t>
  </si>
  <si>
    <t>Физика: Уч. / А.А.Пинский и др. - 4 изд., испр. - М.:Форум, НИЦ ИНФРА-М,2017.-560 с.-(Проф. обр.)(П)</t>
  </si>
  <si>
    <t>Физика</t>
  </si>
  <si>
    <t>Пинский А.А., Граковский Г.Ю., Дик Ю.И. и др.</t>
  </si>
  <si>
    <t>978-5-91134-902-8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</si>
  <si>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</si>
  <si>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067250.09.01</t>
  </si>
  <si>
    <t>Химия воды и микробиология: Уч. / А.Л.Ивчатов - М.:НИЦ ИНФРА-М,2017 - 218 с.-(СПО)(П)</t>
  </si>
  <si>
    <t>Химия воды и микробиология</t>
  </si>
  <si>
    <t>Ивчатов А. Л., Малов В. И.</t>
  </si>
  <si>
    <t>978-5-16-006616-5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</si>
  <si>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</si>
  <si>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222500.03.01</t>
  </si>
  <si>
    <t>Черчение: Уч. / И.С.Вышнепольский - 3 изд., испр. - М.:НИЦ ИНФРА-М,2018 - 400 с.-(СПО)(П)</t>
  </si>
  <si>
    <t>Черчение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</si>
  <si>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</si>
  <si>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</si>
  <si>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</si>
  <si>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062050.15.01</t>
  </si>
  <si>
    <t>Экономика отрасли (строительство): Уч. / В.В.Акимов  - 2 изд. - М.:НИЦ ИНФРА-М,2018 -300 с.-(СПО)(П)</t>
  </si>
  <si>
    <t>Экономика отрасли (строительство)</t>
  </si>
  <si>
    <t>Акимов В.В., Герасимова А.Г., Макарова Т.Н. и др.</t>
  </si>
  <si>
    <t>978-5-16-009339-0</t>
  </si>
  <si>
    <t>Экономика. Бухгалтерский учет. Финансы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</si>
  <si>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</si>
  <si>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058750.13.01</t>
  </si>
  <si>
    <t>Эксплуатация оборуд. и сист. водоснаб. и водоотв.: Уч. /Г.Н.Жмаков -М: НИЦ ИНФРА-М,2017-237с(СПО)(П)</t>
  </si>
  <si>
    <t>Эксплуатация оборудования и систем водоснабжения и водоотведения</t>
  </si>
  <si>
    <t>Жмаков Г. Н.</t>
  </si>
  <si>
    <t>978-5-16-010334-1</t>
  </si>
  <si>
    <t>Рекомендовано Управлением кадров и учебных заведений Министерства Российской Федерации по земельной политике, строительству и жилищно-коммунальному хозяйству в качестве учебника для студентов средних специальных заведений, обучающихся по специальности 08.02.04 «Водоснабжение и водоотведение»</t>
  </si>
  <si>
    <t>123100.07.01</t>
  </si>
  <si>
    <t>Энергосбережение в жилищно-коммун. хоз.: Уч.пос. /В.А.Комков-2 изд. -М:НИЦ ИНФРА-М,2018-204с(СПО)(П)</t>
  </si>
  <si>
    <t>Энергосбережение в жилищно-коммунальном хозяйстве</t>
  </si>
  <si>
    <t>978-5-16-006849-7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</si>
  <si>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</si>
  <si>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449150.07.01</t>
  </si>
  <si>
    <t>Photoshop шаг за шагом. Практикум: Уч.пос. / Л.В.Кравченко - М.:Форум, НИЦ ИНФРА-М,2018-136 с.(О)</t>
  </si>
  <si>
    <t>Photoshop шаг за шагом. Практикум</t>
  </si>
  <si>
    <t>Кравченко Л. В., Кравченко С. И.</t>
  </si>
  <si>
    <t>978-5-00091-519-6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</si>
  <si>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</si>
  <si>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262800.05.01</t>
  </si>
  <si>
    <t>Professional English: Уч.пос. / Л.М.Фишман - М.:НИЦ ИНФРА-М,2018 - 120с.(СПО)(о)</t>
  </si>
  <si>
    <t>Professional English</t>
  </si>
  <si>
    <t>Фишман Л. М.</t>
  </si>
  <si>
    <t>978-5-16-009536-3</t>
  </si>
  <si>
    <t>Филологические науки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</si>
  <si>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учебного пособия для студентов образовательных учреждений СПО по специальностям: 09.02.01 «Компьютерные системы и комплексы», 09.02.03 «Программирование в компьютерных системах», 09.02.04 «Информационные системы (по отраслям)»</t>
  </si>
  <si>
    <t>429550.03.01</t>
  </si>
  <si>
    <t>Word 2010: Способы и методы создания проф...: Уч.пос. / Я.Г.Радаева-М.:Форум, НИЦ ИНФРА-М,2017-159с</t>
  </si>
  <si>
    <t>Word 2010: Способы и методы создания профессионально оформленных документов</t>
  </si>
  <si>
    <t>Радаева Я. Г.</t>
  </si>
  <si>
    <t>978-5-91134-736-9</t>
  </si>
  <si>
    <t>090850.09.01</t>
  </si>
  <si>
    <t>Алгоритмизация и программирование: Уч.пос. / С.А.Канцедал-М.:ИД ФОРУМ, НИЦ ИНФРА-М,2018-352с.(ПО)(П)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</si>
  <si>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</si>
  <si>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</si>
  <si>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</si>
  <si>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</si>
  <si>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060560.12.01</t>
  </si>
  <si>
    <t>Архитектура ЭВМ и вычислит. систем: Уч. / Н.В. Максимов -5изд.-М.:Форум:НИЦ ИНФРА-М,2017-512с(ПО)(П)</t>
  </si>
  <si>
    <t>Архитектура ЭВМ и вычислительных систем</t>
  </si>
  <si>
    <t>Максимов Н.В., Партыка Т.Л., Попов И.И.</t>
  </si>
  <si>
    <t>978-5-91134-742-0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</si>
  <si>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</si>
  <si>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640317.02.01</t>
  </si>
  <si>
    <t>Архитектура ЭВМ и вычислительные системы: Уч. / В.В.Степина - М.:КУРС, НИЦ ИНФРА-М,2018-384с(СПО)(П)</t>
  </si>
  <si>
    <t>Архитектура ЭВМ и вычислительные системы</t>
  </si>
  <si>
    <t>Степина В.В.</t>
  </si>
  <si>
    <t>КУРС</t>
  </si>
  <si>
    <t>978-5-906923-07-3</t>
  </si>
  <si>
    <t>100600.08.01</t>
  </si>
  <si>
    <t>Архитектура ЭВМ:Уч.пос. / В.Д.Колдаев-М.:ИД ФОРУМ, НИЦ ИНФРА-М,2018.-384 с..-(СПО)(П)</t>
  </si>
  <si>
    <t>Архитектура ЭВМ</t>
  </si>
  <si>
    <t>Колдаев В. Д., Лупин С. А.</t>
  </si>
  <si>
    <t>978-5-8199-0689-7</t>
  </si>
  <si>
    <t>058900.08.01</t>
  </si>
  <si>
    <t>Введение в специал.программиста: Уч. / В.А.Гвоздева-2 изд.-М.:ИД ФОРУМ,НИЦ ИНФРА-М,2017-208с.(ПО)(П)</t>
  </si>
  <si>
    <t>Введение в специальность программиста</t>
  </si>
  <si>
    <t>Гвоздева В. А.</t>
  </si>
  <si>
    <t>978-5-8199-0297-4</t>
  </si>
  <si>
    <t>Допущено Министерством образования и науки РФ в качестве учебника для студентов образ. учреждений среднего проф. обр. "Программное обеспечение вычислительной техники и автоматиз. систем"</t>
  </si>
  <si>
    <t>079300.09.01</t>
  </si>
  <si>
    <t>Вычислительная техника: Уч.пос. / Т.Л.Партыка - 3 изд. - М.:Форум,НИЦ ИНФРА-М,2018-445с.(ПО)(П)</t>
  </si>
  <si>
    <t>Вычислительная техника</t>
  </si>
  <si>
    <t>Партыка Т.Л., Попов И.И.</t>
  </si>
  <si>
    <t>978-5-00091-510-3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</si>
  <si>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</si>
  <si>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646565.02.01</t>
  </si>
  <si>
    <t>Дискретная математика. Сб.задач: Уч.пос. / А.И.Гусева и др.-М.:КУРС,НИЦ ИНФРА-М,2018-224с.-(СПО)(П)</t>
  </si>
  <si>
    <t>Дискретная математика. Сборник задач</t>
  </si>
  <si>
    <t>Гусева А.И., Киреев В.С., Тихомирова А.Н.</t>
  </si>
  <si>
    <t>978-5-906818-72-0</t>
  </si>
  <si>
    <t>646563.02.01</t>
  </si>
  <si>
    <t>Дискретная математика: Уч. / А.И.Гусева - М.:КУРС, НИЦ ИНФРА-М,2018 - 208 с.-(СПО)(П)</t>
  </si>
  <si>
    <t>Дискретная математика</t>
  </si>
  <si>
    <t>978-5-906818-21-8</t>
  </si>
  <si>
    <t>079850.11.01</t>
  </si>
  <si>
    <t>Дискретная математика: Уч.пос. / С.А.Канцедал-М.:ИД ФОРУМ, НИЦ ИНФРА-М,2018.-222 с..-(СПО)(П)</t>
  </si>
  <si>
    <t>Канцедал С. А.</t>
  </si>
  <si>
    <t>978-5-8199-0719-1</t>
  </si>
  <si>
    <t>Допущено Министерством образования и наук Российской Федерации в качестве учебного пособия для студентов учреждений среднего профессионапного образования</t>
  </si>
  <si>
    <t>109100.08.01</t>
  </si>
  <si>
    <t>Защита информ.в персонал.компьютере: Уч.пос. / Н.З.Емельянова -2изд.-М.:Форум, НИЦ ИНФРА-М,2018-368с</t>
  </si>
  <si>
    <t>Защита информации в персональном компьютере</t>
  </si>
  <si>
    <t>Емельянова Н. З., Партыка Т. Л., Попов И. И.</t>
  </si>
  <si>
    <t>978-5-00091-466-3</t>
  </si>
  <si>
    <t>455050.07.01</t>
  </si>
  <si>
    <t>Информатика и информ.-коммуникац.тех.(ИКТ):Уч.пос./Н.Г.Плотникова-М.:ИЦ РИОР,НИЦ ИНФРА-М,2018-128с</t>
  </si>
  <si>
    <t>Информатика и информационно-коммуникационные технологии (ИКТ)</t>
  </si>
  <si>
    <t>Плотникова Н.Г.</t>
  </si>
  <si>
    <t>978-5-369-01308-3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</si>
  <si>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</si>
  <si>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138800.07.01</t>
  </si>
  <si>
    <t>Информатика, автоматизированные информ. технол...: Уч. / В.А.Гвоздева-М.:ФОРУМ:ИНФРА-М,2018-544с(ПО)</t>
  </si>
  <si>
    <t>Информатика, автоматизированные информационные технологии и системы</t>
  </si>
  <si>
    <t>Гвоздева В.А.</t>
  </si>
  <si>
    <t>978-5-8199-0449-7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</si>
  <si>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технических специальностей</t>
  </si>
  <si>
    <t>070600.12.01</t>
  </si>
  <si>
    <t>Информатика: Уч. / И.И.Сергеева и др. - 2 изд. - М.:ИД ФОРУМ, НИЦ ИНФРА-М, 2017-384 с.(ПО)(П)</t>
  </si>
  <si>
    <t>Информатика</t>
  </si>
  <si>
    <t>Сергеева И.И., Музалевская А.А., Тарасова Н.В.</t>
  </si>
  <si>
    <t>978-5-8199-0474-9</t>
  </si>
  <si>
    <t>085430.13.01</t>
  </si>
  <si>
    <t>Информационная безоп.комп.систем и сетей: Уч.пос./В.Ф.Шаньгин -М.:ИД ФОРУМ,НИЦ ИНФРА-М,2017-416с(ПО)</t>
  </si>
  <si>
    <t>Информационная безопасность компьютерных систем и сетей</t>
  </si>
  <si>
    <t>Шаньгин В. Ф.</t>
  </si>
  <si>
    <t>978-5-8199-0331-5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</si>
  <si>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</si>
  <si>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039080.15.01</t>
  </si>
  <si>
    <t>Информационная безопасность: Уч.пос. / Т.Л.Партыка - 5 изд. - М.:Форум, НИЦ ИНФРА-М,2018-432 с(П)</t>
  </si>
  <si>
    <t>Информационная безопасность</t>
  </si>
  <si>
    <t>Партыка Т. Л., Попов И. И.</t>
  </si>
  <si>
    <t>978-5-00091-473-1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</si>
  <si>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</si>
  <si>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089200.09.01</t>
  </si>
  <si>
    <t>Информационные технологии в проф.деят.: Уч.пос./ Е.Л.Федотова-М.:ИД ФОРУМ, НИЦ ИНФРА-М,2018-367с(СП)</t>
  </si>
  <si>
    <t>Информационные технологии в профессиональной деятельности</t>
  </si>
  <si>
    <t>Федотова Е.Л.</t>
  </si>
  <si>
    <t>978-5-8199-0752-8</t>
  </si>
  <si>
    <t>297500.02.01</t>
  </si>
  <si>
    <t>Информационные технологии: Уч.пос. / Под ред. Гагариной Л.Г.-М.:ИД ФОРУМ, НИЦ ИНФРА-М,2017-320с.(ПО)</t>
  </si>
  <si>
    <t>Информационные технологии</t>
  </si>
  <si>
    <t>Гагарина Л.Г., Теплова Я.О., Румянцева Е.Л. и др.</t>
  </si>
  <si>
    <t>978-5-8199-0608-8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</si>
  <si>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 учрежде</t>
  </si>
  <si>
    <t>075150.08.01</t>
  </si>
  <si>
    <t>Компьютерная графика: Уч.пос.: В 2ч.Ч.1 / Пантюхин П.Я. - М.:ИД ФОРУМ,НИЦ ИНФРА-М,2016-88с.(ПО)О+CD</t>
  </si>
  <si>
    <t>Компьютерная графика</t>
  </si>
  <si>
    <t>Пантюхин П.Я., Быков А.В., Репинская А.В.</t>
  </si>
  <si>
    <t>978-5-8199-0284-4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</si>
  <si>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</si>
  <si>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064700.09.01</t>
  </si>
  <si>
    <t>Компьютерные сети: Уч.пос. / А.В.Кузин - 4 изд. - М.:Форум,НИЦ ИНФРА-М,2018 - 190 с.-(СПО)(П)</t>
  </si>
  <si>
    <t>Компьютерные сети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</si>
  <si>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</si>
  <si>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</si>
  <si>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</si>
  <si>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040100.18.01</t>
  </si>
  <si>
    <t>Компьютерные сети: Уч.пос. / Н.В.Максимов - 6 изд. - М.:Форум, НИЦ ИНФРА-М,2018 - 464 с.(СПО)(П)</t>
  </si>
  <si>
    <t>Максимов Н. В., Попов И. И.</t>
  </si>
  <si>
    <t>978-5-91134-764-2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</si>
  <si>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</si>
  <si>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657352.01.01</t>
  </si>
  <si>
    <t>Математика. Элементы высшей матем.: Уч.: В 2 т.Т.2 / В.В.Бардушкин-М.:КУРС, НИЦ ИНФРА-М,2017-368с(СПО)</t>
  </si>
  <si>
    <t>Математика. Элементы высшей математики</t>
  </si>
  <si>
    <t>Бардушкин В.В., Прокофьев А.А.</t>
  </si>
  <si>
    <t>978-5-906923-34-9</t>
  </si>
  <si>
    <t>640311.01.01</t>
  </si>
  <si>
    <t>Математика. Элементы высшей матем.: Уч.:В 2 т.Т.1 / В.В.Бардушкин-М.:КУРС,НИЦ ИНФРА-М,2017-304с(СПО)</t>
  </si>
  <si>
    <t>978-5-906923-05-9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</si>
  <si>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</si>
  <si>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</si>
  <si>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</t>
  </si>
  <si>
    <t>Агальцов В. П., Волдайская И. В.</t>
  </si>
  <si>
    <t>978-5-8199-0410-7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</si>
  <si>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</si>
  <si>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653007.01.01</t>
  </si>
  <si>
    <t>Метрология, стандартизация, сертиф.,технич...: Уч. / В.Ю.Шишмарев-М.:КУРС, НИЦ ИНФРА-М,2017-312с(П)</t>
  </si>
  <si>
    <t>Метрология, стандартизация, сертификация, техническое регулирование и документоведение.</t>
  </si>
  <si>
    <t>Шишмарев В.Ю.</t>
  </si>
  <si>
    <t>978-5-906923-15-8</t>
  </si>
  <si>
    <t>041930.17.01</t>
  </si>
  <si>
    <t>Операционные системы, среды и оболочки: Уч.пос./Т.Л.Партыка- 5- изд.-М.:Форум,НИЦ ИНФРА-М,2018-560с.</t>
  </si>
  <si>
    <t>Операционные системы, среды и оболочки</t>
  </si>
  <si>
    <t>978-5-00091-501-1</t>
  </si>
  <si>
    <t>354000.03.01</t>
  </si>
  <si>
    <t>Организация сетевого администрирования: Уч. / А.И.Баранчиков -М.:КУРС,НИЦ ИНФРА-М,2018-384с(СПО)(П)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</si>
  <si>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</si>
  <si>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</si>
  <si>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</si>
  <si>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364300.04.01</t>
  </si>
  <si>
    <t>Основные положения информ.безоп.: Уч.пос. / В.Я.Ищейнов - М.:Форум, НИЦ ИНФРА-М,2018 - 208 с.(П)</t>
  </si>
  <si>
    <t>Основные положения информационной безопасности</t>
  </si>
  <si>
    <t>Ищейнов В.Я., Мецатунян М.В.</t>
  </si>
  <si>
    <t>978-5-00091-489-2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</si>
  <si>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</si>
  <si>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636941.02.01</t>
  </si>
  <si>
    <t>Основы алгоритм. и програм.(среда PascalABC.Net): Уч.пос./ И.Г.Фризен-М.:Форум,НИЦ ИНФРА-М,2017-392с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</si>
  <si>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</si>
  <si>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</si>
  <si>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</si>
  <si>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</si>
  <si>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645571.01.01</t>
  </si>
  <si>
    <t>Основы алгоритмизации и программир. на яз. Питон: Уч. / Е.И.Ночка-М.:КУРС,2017-208с(СПО)</t>
  </si>
  <si>
    <t>Основы алгоритмизации и программирования на языке Питон</t>
  </si>
  <si>
    <t>Ночка Е.И.</t>
  </si>
  <si>
    <t>978-5-906818-75-1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</si>
  <si>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г.Москвы в качестве учебника для студентов среднего профессионального образования по направлениям подготовки 09.02.01 "Компьютерные системы и комплексы"</t>
  </si>
  <si>
    <t>074950.10.01</t>
  </si>
  <si>
    <t>Основы алгоритмизации и программирования: Уч.пос./Гагарина Л.Г.-М.:ИД ФОРУМ,НИЦ ИНФРА-М,2017-414с(П)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</si>
  <si>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</si>
  <si>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</si>
  <si>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</si>
  <si>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</si>
  <si>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653023.02.01</t>
  </si>
  <si>
    <t>Основы архитектуры,устройство и функц. вычисл.сист.: Уч./В.В.Степина-М.:КУРС,НИЦ ИНФРА-М,2018-288(П)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</si>
  <si>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</si>
  <si>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</si>
  <si>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</si>
  <si>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087850.09.01</t>
  </si>
  <si>
    <t>Основы метрологии, стандартизации и сертиф..: Уч.пос./Н.Д.Дубовой-ИД ФОРУМ,НИЦ ИНФРА-М,2017-256с(ПО)</t>
  </si>
  <si>
    <t>Основы метрологии, стандартизации и сертификации</t>
  </si>
  <si>
    <t>Дубовой Н. Д., Портнов Е. М.</t>
  </si>
  <si>
    <t>978-5-8199-0338-4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</si>
  <si>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2200 "Информатика и вычислительная техника"</t>
  </si>
  <si>
    <t>082400.11.01</t>
  </si>
  <si>
    <t>Основы построения автомат. информ. систем: Уч. /В.А.Гвоздева - М.:ИД ФОРУМ,ИНФРА-М,2018. -320с.-(ПО)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</si>
  <si>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</si>
  <si>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</si>
  <si>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</si>
  <si>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Автоматика. Радиоэлектроника. Связь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</si>
  <si>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</si>
  <si>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069900.09.01</t>
  </si>
  <si>
    <t>Основы проектирования баз данных: Уч.поc. / О.Л.Голицына - 2 изд.-М.:Форум,ИНФРА-М,2017-416с.(ПО)(п)</t>
  </si>
  <si>
    <t>Основы проектирования баз данных</t>
  </si>
  <si>
    <t>Голицына О.Л., Партыка Т.Л., Попов И.И.</t>
  </si>
  <si>
    <t>978-5-91134-655-3</t>
  </si>
  <si>
    <t>452950.06.01</t>
  </si>
  <si>
    <t>Основы теории информации: справочник: Уч.пос. / А.М.Маскаева - М.:Форум, НИЦ ИНФРА-М,2018-96с(О)</t>
  </si>
  <si>
    <t>Основы теории информации: справочник</t>
  </si>
  <si>
    <t>Маскаева А.М.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</si>
  <si>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</si>
  <si>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</si>
  <si>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647890.02.01</t>
  </si>
  <si>
    <t>Основы философии: Уч.мет.пос. / Т.В.Голубева-М.:Форум, НИЦ ИНФРА-М,2018.-266 с..-(СПО)(П)</t>
  </si>
  <si>
    <t>Голубева Т.В.</t>
  </si>
  <si>
    <t>978-5-00091-437-3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</si>
  <si>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</si>
  <si>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043300.16.01</t>
  </si>
  <si>
    <t>Основы философии: Уч.пос. / В.Д.Губин - 4 изд. - М.:Форум, НИЦ ИНФРА-М,2018.-288 с.-(ПО)(п)</t>
  </si>
  <si>
    <t>Губин В.Д.</t>
  </si>
  <si>
    <t>978-5-00091-484-7</t>
  </si>
  <si>
    <t>651534.02.01</t>
  </si>
  <si>
    <t>Основы электротехники: Уч. / А.В.Ситников - М.:КУРС, НИЦ ИНФРА-М,2018 - 288 с.(П)</t>
  </si>
  <si>
    <t>Основы электротехники</t>
  </si>
  <si>
    <t>Ситников А.В.</t>
  </si>
  <si>
    <t>978-5-906923-14-1</t>
  </si>
  <si>
    <t>184400.04.01</t>
  </si>
  <si>
    <t>Пакеты прикладных программ: Уч. пос. / С.В.Синаторов - М.:Альфа-М: НИЦ ИНФРА-М,2017 - 256с. (п)</t>
  </si>
  <si>
    <t>Пакеты прикладных программ</t>
  </si>
  <si>
    <t>Синаторов С. В.</t>
  </si>
  <si>
    <t>978-5-98281-275-9</t>
  </si>
  <si>
    <t>087750.06.01</t>
  </si>
  <si>
    <t>Периферийные устройства вычисл.техники: Уч.пос. / Т.Л.Партыка-3 изд.-М.:Форум, НИЦ ИНФРА-М,2017-432с</t>
  </si>
  <si>
    <t>Периферийные устройства вычислительной техники</t>
  </si>
  <si>
    <t>978-5-91134-594-5</t>
  </si>
  <si>
    <t>Допущено Мин. обр. и науки РФ в качестве учебного пособия для студентов образовательных учреждений среднего профессионального образования</t>
  </si>
  <si>
    <t>087900.10.01</t>
  </si>
  <si>
    <t>Практикум по инф.Комп.гр. и Web-дизайн.: Уч.пос. / Т.И.Немцова-М.:ИД ФОРУМ, НИЦ ИНФРА-М,2017-288с(П)</t>
  </si>
  <si>
    <t>Практикум по информатике. Компьютерная графика и Web-дизайн. Практикум</t>
  </si>
  <si>
    <t>Немцова Т. И., Назарова Ю. В., Гагарина Л. Г.</t>
  </si>
  <si>
    <t>978-5-8199-0343-8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</si>
  <si>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</si>
  <si>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656372.01.01</t>
  </si>
  <si>
    <t>Прикладная электроника: Уч. / А.В.Ситников - М.:КУРС, НИЦ ИНФРА-М,2017 - 272 с.-(СПО)(П)</t>
  </si>
  <si>
    <t>Прикладная электроника</t>
  </si>
  <si>
    <t>Ситников А.В., Ситников И.А.</t>
  </si>
  <si>
    <t>978-5-906923-28-8</t>
  </si>
  <si>
    <t>165400.06.01</t>
  </si>
  <si>
    <t>Программирование на языке..: Уч.пос./Под ред. Гагариной Л.Г. - М.:ИД ФОРУМ, НИЦ ИНФРА-М,2018-512с(П)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</si>
  <si>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</si>
  <si>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</si>
  <si>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</si>
  <si>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</si>
  <si>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156650.09.01</t>
  </si>
  <si>
    <t>Программное обеспечение компьютерных сетей: Уч.пос. / О.В.Исаченко-М.:НИЦ ИНФРА-М,2018-117с(СПО)(О)</t>
  </si>
  <si>
    <t>Программное обеспечение компьютерных сетей</t>
  </si>
  <si>
    <t>Исаченко О.В.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</si>
  <si>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</si>
  <si>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</si>
  <si>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069600.08.01</t>
  </si>
  <si>
    <t>Программное обеспечение: Уч.пос. / О.Л.Голицына - 4изд.-М.:Форум,НИЦ ИНФРА-М,2017-448с.(ПО)(П)</t>
  </si>
  <si>
    <t>Программное обеспечение</t>
  </si>
  <si>
    <t>978-5-91134-711-6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</si>
  <si>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</si>
  <si>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632116.02.01</t>
  </si>
  <si>
    <t>Проектирование цифровых устройств: Уч. / А.В.Кистрин и др.-М.:КУРС, НИЦ ИНФРА-М,2017-352 с.-(СПО)(П)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</si>
  <si>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</si>
  <si>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</si>
  <si>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</si>
  <si>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060300.07.01</t>
  </si>
  <si>
    <t>Разработка баз данных в сист. Microsoft Access: Уч./А.В.Кузин-4изд.-М.:Форум,НИЦ ИНФРА-М,2017-224(П)</t>
  </si>
  <si>
    <t>Разработка баз данных в системе Microsoft Access</t>
  </si>
  <si>
    <t>Кузин А.В., Демин В.М.</t>
  </si>
  <si>
    <t>978-5-91134-874-8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</si>
  <si>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</si>
  <si>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082200.11.01</t>
  </si>
  <si>
    <t>Разработка и эксплуат. автомат.информ.систем: Уч.пос./Л.Г.Гагарина-М.:ИД ФОРУМ,НИЦ ИНФРА-М,2018-384с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</si>
  <si>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</si>
  <si>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</si>
  <si>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</si>
  <si>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</si>
  <si>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362000.04.01</t>
  </si>
  <si>
    <t>Разработка,внедр.и адаптация программного...: Уч.пос. /Г.Н.Федорова-М.:КУРС,НИЦ ИНФРА-М,2018-336с(П)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</si>
  <si>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</si>
  <si>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</si>
  <si>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</si>
  <si>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</si>
  <si>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063050.10.98</t>
  </si>
  <si>
    <t>Расчет электр. и магнит. цепей...: Уч.пос. /Е.А.Лоторейчук -2изд. -М.:ИД ФОРУМ,НИЦ ИНФРА-М,2017-272с(П)</t>
  </si>
  <si>
    <t>Расчет электрических и магнитных цепей и полей. Решение задач</t>
  </si>
  <si>
    <t>Лоторейчук Е.А.</t>
  </si>
  <si>
    <t>978-5-8199-0179-3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</si>
  <si>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</si>
  <si>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083410.07.01</t>
  </si>
  <si>
    <t>Сборник задач и упраж.по информ.: Уч.пос. /Под ред. Гагариной Л.Г.-М.:ИД ФОРУМ,НИЦ ИНФРА-М,2018-256с</t>
  </si>
  <si>
    <t>Сборник задач и упражнений по информатике</t>
  </si>
  <si>
    <t>В.Д.Колдаев, Л.Г.Гагарина</t>
  </si>
  <si>
    <t>978-5-8199-0322-3</t>
  </si>
  <si>
    <t>044150.11.01</t>
  </si>
  <si>
    <t>Теория вероятностей и матем. статистика: Уч. / Е.С.Кочетков-2 изд.-М.:Форум:Инфра-М,2018-240с(ПО)(п)</t>
  </si>
  <si>
    <t>Теория вероятностей и математическая статистика</t>
  </si>
  <si>
    <t>Кочетков Е.С., Смерчинская С.О., Соколов В.В.</t>
  </si>
  <si>
    <t>978-5-00091-426-7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</si>
  <si>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информатики и вычислительной техники</t>
  </si>
  <si>
    <t>640607.02.01</t>
  </si>
  <si>
    <t>Технические средства информатизации: Уч. / В.П.Зверева - М.:КУРС,НИЦ ИНФРА-М,2018 - 248с.-(СПО)(П)</t>
  </si>
  <si>
    <t>Технические средства информатизации</t>
  </si>
  <si>
    <t>Зверева В.П., Назаров А.В.</t>
  </si>
  <si>
    <t>978-5-906818-54-6</t>
  </si>
  <si>
    <t>063650.08.01</t>
  </si>
  <si>
    <t>Технические средства информатизации: Уч. / Н.В.Максимов- 4 изд.-М.:Форум, НИЦ ИНФРА-М,2018.-608с.(П)</t>
  </si>
  <si>
    <t>Максимов Н. В., Партыка Т. Л., Попов И. И.</t>
  </si>
  <si>
    <t>978-5-91134-763-5</t>
  </si>
  <si>
    <t>115400.08.01</t>
  </si>
  <si>
    <t>Технические средства информатизации: Уч.пос. / Л.Г. Гагарина - М.: ИД ФОРУМ, 2018 - 256 с.(ПО) 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</si>
  <si>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</si>
  <si>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</si>
  <si>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</si>
  <si>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357000.02.01</t>
  </si>
  <si>
    <t>Технологии физического уровня передачи данных: Уч. / А.В.Кистрин-М.:КУРС, НИЦ ИНФРА-М,2018-224с.(П)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</si>
  <si>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</si>
  <si>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</si>
  <si>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</si>
  <si>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640318.01.01</t>
  </si>
  <si>
    <t>Эксплуатация объектов сетевой инфраструктуры: Уч..-М.:КУРС, НИЦ ИНФРА-М,2017.-360 с..-(СПО)(П 7БЦ)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</si>
  <si>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</si>
  <si>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</si>
  <si>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</si>
  <si>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634146.01.01</t>
  </si>
  <si>
    <t>Электротехнические основы источников питания: Уч. / А.В.Ситников-М.:КУРС, НИЦ ИНФРА-М,2017-240с(СПО)</t>
  </si>
  <si>
    <t>Электротехнические основы источников питания</t>
  </si>
  <si>
    <t>978-5-906818-76-8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</si>
  <si>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</si>
  <si>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088400.09.01</t>
  </si>
  <si>
    <t>Языки программирования: Уч.пос. / О.Л.Голицына - 3 изд. - М.:Форум,НИЦ ИНФРА-М, 2017 - 400с(ПО)(П)</t>
  </si>
  <si>
    <t>Языки программирования</t>
  </si>
  <si>
    <t>978-5-91134-744-4</t>
  </si>
  <si>
    <t>114700.06.01</t>
  </si>
  <si>
    <t>Безопасность и упр.доступ. в информ. сист.: Уч.пос. /А.В.Васильков -М.:Форум, НИЦ ИНФРА-М, 2017-368с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</si>
  <si>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</si>
  <si>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</si>
  <si>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</si>
  <si>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</si>
  <si>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640315.01.01</t>
  </si>
  <si>
    <t>Организация и тех. работы с конфиденц.документ.: Уч. / В.П.Зверева-М.:КУРС, НИЦ ИНФРА-М,2018-320с(П)</t>
  </si>
  <si>
    <t>Организация и технология работы с конфиденциальными документами</t>
  </si>
  <si>
    <t>978-5-906818-96-6</t>
  </si>
  <si>
    <t>640313.01.01</t>
  </si>
  <si>
    <t>Технические средства информатизации: Уч. / В.П.Зверева - М.:КУРС, НИЦ ИНФРА-М,2017.-256 с..-(СПО)(П)</t>
  </si>
  <si>
    <t>978-5-906818-88-1</t>
  </si>
  <si>
    <t>640314.01.01</t>
  </si>
  <si>
    <t>Участие в планир.и организации работ...: Уч. / В.П.Зверева - М.:КУРС, НИЦ ИНФРА-М,2017 - 320 с.(П)</t>
  </si>
  <si>
    <t>Участие в планировании и организации работ по обеспечению защиты объекта.</t>
  </si>
  <si>
    <t>978-5-906818-92-8</t>
  </si>
  <si>
    <t>083430.10.01</t>
  </si>
  <si>
    <t>Лабораторные работы по физ. с вопр.и зад.: Уч.пос./О.М.Тарасов-2изд-М:Форум:НИЦ ИНФРА-М,2018-96с(ПО)</t>
  </si>
  <si>
    <t>Лабораторные работы по физике с вопросами и заданиями</t>
  </si>
  <si>
    <t>Тарасов О.М.</t>
  </si>
  <si>
    <t>978-5-00091-472-4</t>
  </si>
  <si>
    <t>405050.03.01</t>
  </si>
  <si>
    <t>Расчет источ. втор. питания элект.устр.:Уч.пос./О.Н.Остапенкова- 2изд.-М.:Форум,НИЦ ИНФРА-М,2017-96с</t>
  </si>
  <si>
    <t>Расчет источников вторичного питания электронных устройств</t>
  </si>
  <si>
    <t>Остапенкова О. Н.</t>
  </si>
  <si>
    <t>978-5-91134-640-9</t>
  </si>
  <si>
    <t>035580.17.01</t>
  </si>
  <si>
    <t>Теоретические основы электротехники: Уч. / Е.А.Лоторейчук-М.:ИД ФОРУМ, НИЦ ИНФРА-М,2018-317с(СПО)(П)</t>
  </si>
  <si>
    <t>Теоретические основы электротехники</t>
  </si>
  <si>
    <t>978-5-8199-0764-1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</si>
  <si>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</si>
  <si>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054900.10.01</t>
  </si>
  <si>
    <t>Электрическое и электромеханич.оборуд.: Уч. / В.П.Шеховцов - 3 изд. - М.:НИЦ ИНФРА-М,2018 -407с(СПО)</t>
  </si>
  <si>
    <t>Электрическое и электромеханическое оборудование</t>
  </si>
  <si>
    <t>Шеховцов В.П.</t>
  </si>
  <si>
    <t>978-5-16-013394-2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</si>
  <si>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</si>
  <si>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048900.10.01</t>
  </si>
  <si>
    <t>Электрорадиоизмерения: Уч. / Под ред. Сигова А.С., - 4 изд.-М.:Форум, НИЦ ИНФРА-М,2018-383с(СПО)(П)</t>
  </si>
  <si>
    <t>Электрорадиоизмерения</t>
  </si>
  <si>
    <t>Нефедов В.И., Сигов А.С., Битюков В.К. и др.</t>
  </si>
  <si>
    <t>978-5-00091-502-8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</si>
  <si>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</si>
  <si>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078400.11.01</t>
  </si>
  <si>
    <t>Электротехника и электроника: Уч. / М.В.Гальперин, - 2- изд.-М.:Форум, НИЦ ИНФРА-М,2017-480с(СПО)(П)</t>
  </si>
  <si>
    <t>Электротехника и электроника</t>
  </si>
  <si>
    <t>Гальперин М.В.</t>
  </si>
  <si>
    <t>978-5-00091-450-2</t>
  </si>
  <si>
    <t>103150.11.01</t>
  </si>
  <si>
    <t>Электротехника с основ.электрон.: Уч.пос. / А.К.Славинский-М.:ИД ФОРУМ,НИЦ ИНФРА-М,2017-448с.(ПО)(п)</t>
  </si>
  <si>
    <t>Электротехника с основами электроники</t>
  </si>
  <si>
    <t>Славинский А.К., Туревский И.С.</t>
  </si>
  <si>
    <t>978-5-8199-0360-5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</si>
  <si>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</si>
  <si>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049950.08.01</t>
  </si>
  <si>
    <t>Автоматическое управление: Уч. / М.В.Гальперин-М.:ИД ФОРУМ, ИНФРА-М Изд. Дом,2017-224с.(ПО)(П)</t>
  </si>
  <si>
    <t>Автоматическое управление</t>
  </si>
  <si>
    <t>Гальперин М. В.</t>
  </si>
  <si>
    <t>978-5-8199-0020-8</t>
  </si>
  <si>
    <t>Допущено Мин. обр. РФ в кач. уч.пос для студентов учреждений средн. проф. обр., обучающихся по группе спец. 1900 "Приборостроение",  2000 "Электроника и микроэлектроника, радиотехника и телекоммуникац", 2100 "Автоматизация и управление", 2200 "ИВТ"</t>
  </si>
  <si>
    <t>217800.04.01</t>
  </si>
  <si>
    <t>Физика: Уч. пос. / О.М.Тарасов - М.:Форум, НИЦ ИНФРА-М, 2018. - 432 с..-(ПО)(П)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</si>
  <si>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</si>
  <si>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</si>
  <si>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</si>
  <si>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042420.11.01</t>
  </si>
  <si>
    <t>Электронная техника: Уч. / М.В.Гальперин - 2 изд. -М.:ИД ФОРУМ, НИЦ ИНФРА-М,2018 - 352 с.(ПО) (П)</t>
  </si>
  <si>
    <t>Электронная техника</t>
  </si>
  <si>
    <t>978-5-8199-0746-7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</si>
  <si>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</si>
  <si>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141500.08.01</t>
  </si>
  <si>
    <t>Автоматизация произв. процес.в машиностр.:Уч.пос./Е.Э.Фельдштейн-М.:НИЦ ИНФРА-М,Нов.знание,2017-264с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</si>
  <si>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</si>
  <si>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</si>
  <si>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</si>
  <si>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</si>
  <si>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170050.04.01</t>
  </si>
  <si>
    <t>Автоматическое управление. Курс лекций с реш..: Уч.пос. / Н.П.Молоканова-М.:Форум,2017-224с(ПО)(П)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</si>
  <si>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</si>
  <si>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</si>
  <si>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</si>
  <si>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</si>
  <si>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130850.05.01</t>
  </si>
  <si>
    <t>Автоматическое управление: Уч.пос. / А.М.Петрова - М.:Форум, НИЦ ИНФРА-М,2018 - 240 с.(СПО)(П)</t>
  </si>
  <si>
    <t>Петрова А.М.</t>
  </si>
  <si>
    <t>978-5-00091-467-0</t>
  </si>
  <si>
    <t>092400.05.01</t>
  </si>
  <si>
    <t>Гидравлика, пневматика и термодин.: Курс лекц./ Под ред. Филина В.М.-М.:ИД ФОРУМ, ИНФРА-М,2017-320с.</t>
  </si>
  <si>
    <t>Гидравлика, пневматика и термодинамика</t>
  </si>
  <si>
    <t>Филин В. М.</t>
  </si>
  <si>
    <t>978-5-8199-0358-2</t>
  </si>
  <si>
    <t>Курс лекций</t>
  </si>
  <si>
    <t>Допущено Ученым советом Института проблем развития среднего проф. образования Мин. обр. и науки РФ в качестве курса лекций для студентов образовательных учреждений среднего профессионального образования</t>
  </si>
  <si>
    <t>072290.11.01</t>
  </si>
  <si>
    <t>Детали машин. Краткий курс,практ.занятия: Уч.пос./В.П.Олофинская-3изд-Форум,НИЦ ИНФРА-М,2018-240(ПО)</t>
  </si>
  <si>
    <t>Детали машин. Краткий курс, практические занятия и тестовые задания</t>
  </si>
  <si>
    <t>978-5-00091-457-1</t>
  </si>
  <si>
    <t>079000.08.01</t>
  </si>
  <si>
    <t>Детали машин: тип. расчеты на прочность: Уч.пос./Т.В.Хруничева-М:ИД ФОРУМ:НИЦ ИНФРА-М,2018-224с</t>
  </si>
  <si>
    <t>Детали машин: типовые расчеты на прочность</t>
  </si>
  <si>
    <t>Хруничева Т. В.</t>
  </si>
  <si>
    <t>978-5-8199-0313-1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</si>
  <si>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</si>
  <si>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332800.06.01</t>
  </si>
  <si>
    <t>Детали машин: Уч. / Н.Г.Куклин и др. - 9 изд., перераб. и доп. - М.:КУРС, НИЦ ИНФРА-М,2018-512 с.(п)</t>
  </si>
  <si>
    <t>Детали машин</t>
  </si>
  <si>
    <t>Куклин Н. Г., Куклина Г. С., Житков В. К.</t>
  </si>
  <si>
    <t>978-5-905554-84-1</t>
  </si>
  <si>
    <t>154360.06.01</t>
  </si>
  <si>
    <t>Курсовое и дипломное проектирование: Уч. пос. /Н.П.Молоканова -М.:Форум, НИЦ ИНФРА-М,2017-88с(ПО)(о)</t>
  </si>
  <si>
    <t>Курсовое и дипломное проектирование</t>
  </si>
  <si>
    <t>Молоканова Н.П.</t>
  </si>
  <si>
    <t>978-5-91134-542-6</t>
  </si>
  <si>
    <t>ЛИТЕРАТУРА ДЛЯ СРЕДНЕЙ ШКОЛЫ И АБИТУРИЕНТОВ. ПЕДАГОГИКА</t>
  </si>
  <si>
    <t>Педагогика. Образование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</si>
  <si>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</si>
  <si>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144550.06.01</t>
  </si>
  <si>
    <t>Курсовое проектирование деталей машин: Уч. пос./С.А.Чернавский - 3 изд.- НИЦ Инфра-М, 2018-414с(СПО)</t>
  </si>
  <si>
    <t>Курсовое проектирование деталей машин</t>
  </si>
  <si>
    <t>Чернавский С. А., Боков К. Н., Чернин И. М.</t>
  </si>
  <si>
    <t>978-5-16-004336-4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</si>
  <si>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</si>
  <si>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654517.01.01</t>
  </si>
  <si>
    <t>Материаловедение: Уч. / А.А.Черепахин - М.:КУРС, НИЦ ИНФРА-М,2017 - 336 с.-(СПО) (П)</t>
  </si>
  <si>
    <t>Черепахин А.А.</t>
  </si>
  <si>
    <t>978-5-906923-18-9</t>
  </si>
  <si>
    <t>079950.14.01</t>
  </si>
  <si>
    <t>Метрология, стандарт., сертификация: Уч. /И.П.Кошевая -М.:ИД ФОРУМ,НИЦ ИНФРА-М, 2018-416с(ПО)(п)</t>
  </si>
  <si>
    <t>Метрология, стандартизация, сертификация</t>
  </si>
  <si>
    <t>Кошевая И.П., Канке А.А.</t>
  </si>
  <si>
    <t>978-5-8199-0744-3</t>
  </si>
  <si>
    <t>141100.08.01</t>
  </si>
  <si>
    <t>Общий курс слесарного дела:Уч.пос./В.Р.Карпицкий - 2изд.- М:ИНФРА-М;Мн:Нов.знание,2017-400с.(СПО)(п)</t>
  </si>
  <si>
    <t>Общий курс слесарного дела</t>
  </si>
  <si>
    <t>Карпицкий В. Р.</t>
  </si>
  <si>
    <t>978-5-16-004755-3</t>
  </si>
  <si>
    <t>Допущено Министерством образования РБ в качестве учебного пособия для учащихся учреждений, обеспечивающих получение профессионально-технического образования по учебной специальности "Техническая эксплуатация оборудования"</t>
  </si>
  <si>
    <t>653013.01.01</t>
  </si>
  <si>
    <t>Основы материаловедения: Уч. для СПО / А.А.Черепахин - М.:КУРС, НИЦ ИНФРА-М,2017 - 240 с.(П)</t>
  </si>
  <si>
    <t>Основы материаловедения</t>
  </si>
  <si>
    <t>978-5-906923-12-7</t>
  </si>
  <si>
    <t>420100.05.01</t>
  </si>
  <si>
    <t>Основы металловедения: Уч. / Ю.М.Лахтин - М.:НИЦ ИНФРА-М,2018 - 272 с.-(СПО)(П)</t>
  </si>
  <si>
    <t>Основы металловедения</t>
  </si>
  <si>
    <t>Лахтин Ю. М.</t>
  </si>
  <si>
    <t>978-5-16-004714-0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</si>
  <si>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</si>
  <si>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463800.01.01</t>
  </si>
  <si>
    <t>Основы объемного гидропривода и его управл.: Уч.пос. /С.И.Корнюшенко -М.: НИЦ ИНФРА-М, 2016 -338с. (СПО)(п)</t>
  </si>
  <si>
    <t>Основы объемного гидропривода и его управления</t>
  </si>
  <si>
    <t>КорнюшенкоС.И.</t>
  </si>
  <si>
    <t>978-5-16-011527-6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</si>
  <si>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</si>
  <si>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488250.03.01</t>
  </si>
  <si>
    <t>Производство сварных конструкций: Уч. /В.В. Овчинников -М.: ИД ФОРУМ, НИЦ ИНФРА-М, 2018-288с-(ПО)(п)</t>
  </si>
  <si>
    <t>Производство сварных конструкций</t>
  </si>
  <si>
    <t>Овчинников В.В.</t>
  </si>
  <si>
    <t>978-5-8199-0622-4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</si>
  <si>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</si>
  <si>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634154.03.01</t>
  </si>
  <si>
    <t>Производство сварных конструкций: Уч.пос. / В.В.Овчинников -М.:ИД ФОРУМ, НИЦ ИНФРА-М,2018-216с.-(ПО)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</si>
  <si>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</si>
  <si>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</si>
  <si>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</si>
  <si>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</si>
  <si>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364000.02.01</t>
  </si>
  <si>
    <t>Процессы формообразования и инструменты: Уч. / А.А.Черепахин-М.:КУРС, НИЦ ИНФРА-М,2018.-224с.(П)</t>
  </si>
  <si>
    <t>Процессы формообразования и инструменты</t>
  </si>
  <si>
    <t>Черепахин А.А., Клепиков В.В.</t>
  </si>
  <si>
    <t>978-5-906818-43-0</t>
  </si>
  <si>
    <t>243900.02.01</t>
  </si>
  <si>
    <t>Рабочая тетрадь по первой, общей части технич. графики: Уч. пос./Е.А.Василенко - М:ИНФРА-М,2017-112с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</si>
  <si>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</si>
  <si>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</si>
  <si>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</si>
  <si>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253200.03.01</t>
  </si>
  <si>
    <t>Сборник заданий по технической графике: Уч.пос. / Е.А.Василенко - М.:НИЦ ИНФРА-М,2017-392с.(СПО)(п)</t>
  </si>
  <si>
    <t>Сборник заданий по технической графике</t>
  </si>
  <si>
    <t>Василенко Е.А., Чекмарев А.А.</t>
  </si>
  <si>
    <t>978-5-16-009402-1</t>
  </si>
  <si>
    <t>Рекомендовано федеральным государственным автономным учреждением «Федеральный институт развития образования» (фГАУ«ФИРО»)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151902.04 (15.01.26) Токарь-универсал, 151903.02 (15.01.30) Слесарь</t>
  </si>
  <si>
    <t>273600.03.01</t>
  </si>
  <si>
    <t>Справочник техника-сварщика / В.В.Овчинников-М.:ИД ФОРУМ, НИЦ ИНФРА-М,2017.-304 с..-(ПО)(П)</t>
  </si>
  <si>
    <t>Справочник техника-сварщика</t>
  </si>
  <si>
    <t>978-5-8199-0587-6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</si>
  <si>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</t>
  </si>
  <si>
    <t>147100.03.01</t>
  </si>
  <si>
    <t>Теоретические основы разработки и моделир..: Уч.пос. /А.М.Афонин -М.:Форум: ИНФРА-М, 2017 -192с(ПО)</t>
  </si>
  <si>
    <t>Теоретические основы разработки и моделирования систем автоматизации</t>
  </si>
  <si>
    <t>Афонин А. М., Царегородцев Ю. Н., Петрова А. М., Ефремова Ю. Е.</t>
  </si>
  <si>
    <t>978-5-91134-479-5</t>
  </si>
  <si>
    <t>057600.06.01</t>
  </si>
  <si>
    <t>Технологическое оборуд.. Металлореж. станки: Уч. / М.Ю.Сибикин - 2 изд. - М.:Форум,2018-448с.(ПО)(п)</t>
  </si>
  <si>
    <t>Технологическое оборудование. Металлорежущие станки</t>
  </si>
  <si>
    <t>Сибикин М.Ю.</t>
  </si>
  <si>
    <t>978-5-91134-448-1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</si>
  <si>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</si>
  <si>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079780.04.01</t>
  </si>
  <si>
    <t>Технологическое оборудование: Уч.пос. / О.И.Аверьянов и др. - М.:Форум, ИНФРА-М,2017-240с.(ПО)(П)</t>
  </si>
  <si>
    <t>Технологическое оборудование</t>
  </si>
  <si>
    <t>Аверьянов О. И., Аверьянова И. О., Клепиков В. В.</t>
  </si>
  <si>
    <t>5-91134-033-X</t>
  </si>
  <si>
    <t>347700.03.01</t>
  </si>
  <si>
    <t>Технология изготовл. сварных конструкций: Уч. / В.В.Овчинников-М.:ФОРУМ,НИЦ ИНФРА-М,2018-208с(ПО)(П)</t>
  </si>
  <si>
    <t>Технология изготовления сварных конструкций</t>
  </si>
  <si>
    <t>978-5-8199-0627-9</t>
  </si>
  <si>
    <t>140450.03.01</t>
  </si>
  <si>
    <t>Технология машиностроения. Основы проектир. на ЭВМ: Уч.пос./ О.В.Таратынов-М.:Форум,2017-608с(ПО)(П)</t>
  </si>
  <si>
    <t>Технология машиностроения. Основы проектирования на ЭВМ</t>
  </si>
  <si>
    <t>Таратынов О. В., Клепиков В. В., Базров Б. М.</t>
  </si>
  <si>
    <t>978-5-91134-472-6</t>
  </si>
  <si>
    <t>Рекомендовано Федеральным государственным учреждением "Федеральный институт развития образования" в качестве учебного пособия для использования в учебном процессе образоват. учреждений, реализующих программы среднего профессионального образования</t>
  </si>
  <si>
    <t>097850.07.01</t>
  </si>
  <si>
    <t>Технология машиностроения.: Уч. пос. / И.О. Аверьянова. - М.: Форум, 2018.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</si>
  <si>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</si>
  <si>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</si>
  <si>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</si>
  <si>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</si>
  <si>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112650.04.01</t>
  </si>
  <si>
    <t>Технология производства деталей автотракторной техники: Уч.пос./ В.Н. Балашов.-Форум, 2017- 288с.(п)</t>
  </si>
  <si>
    <t>Технология производства деталей автотракторной техники</t>
  </si>
  <si>
    <t>Балашов В. Н.</t>
  </si>
  <si>
    <t>978-5-91134-342-2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</si>
  <si>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</si>
  <si>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099400.05.01</t>
  </si>
  <si>
    <t>Технология фрезерования изделий машиностроения: Уч.пос. / О.И.Аверьянов-М.:Форум,2018.-432 с.(П)</t>
  </si>
  <si>
    <t>Технология фрезерования изделий машиностроения</t>
  </si>
  <si>
    <t>Аверьянов О. И., Клепиков В. В.</t>
  </si>
  <si>
    <t>978-5-91134-204-3</t>
  </si>
  <si>
    <t>646032.01.01</t>
  </si>
  <si>
    <t>Технология электромашиностроения: Уч.пос. / М.Ю.Сибикин, - 2 изд.-М.:НИЦ ИНФРА-М,2017-352с.(П)</t>
  </si>
  <si>
    <t>Технология электромашиностроения</t>
  </si>
  <si>
    <t>Сибикин М.Ю., Сибикин Ю.Д.</t>
  </si>
  <si>
    <t>978-5-16-012566-4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</si>
  <si>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</si>
  <si>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094500.08.01</t>
  </si>
  <si>
    <t>Типовые технологии производства: Уч.пос. / Н.П.Молоканова-М.:Форум,2018.-272 с-(ПО)(П)</t>
  </si>
  <si>
    <t>Типовые технологии производства</t>
  </si>
  <si>
    <t>978-5-91134-228-9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</si>
  <si>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</si>
  <si>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249900.03.01</t>
  </si>
  <si>
    <t>Электрические машины. Лаборатор.раб.: Уч.пос./А.В.Глазков-М.:ИЦ РИОР,НИЦ ИНФРА-М,2018-96 с.-(ПО)(О)</t>
  </si>
  <si>
    <t>Электрические машины. Лабораторные работы</t>
  </si>
  <si>
    <t>Глазков А.В.</t>
  </si>
  <si>
    <t>978-5-369-01312-0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</si>
  <si>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</si>
  <si>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063720.06.01</t>
  </si>
  <si>
    <t>Механическое оборуд. производ. тугоплав. неметал..:Уч./ В.С.Севостьянов-М:НИЦ ИНФРА-М,2018-432с(СПО)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</si>
  <si>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</si>
  <si>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</si>
  <si>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</si>
  <si>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</si>
  <si>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117300.06.01</t>
  </si>
  <si>
    <t>Неорганическая химия: Уч.пос. / И.В.Богомолова - М.:Альфа-М, ИНФРА-М,2017 - 336 с.(ПРОФИль)(п)</t>
  </si>
  <si>
    <t>Неорганическая химия</t>
  </si>
  <si>
    <t>Богомолова И. В.</t>
  </si>
  <si>
    <t>978-5-98281-187-5</t>
  </si>
  <si>
    <t>Химические науки</t>
  </si>
  <si>
    <t>Рекомендовано Федеральным государственным учреждением «Федеральный институт развития образования» в качестве учебного пособия для студентов образовательных учреждений, реализующих программы среднего профессионального образования</t>
  </si>
  <si>
    <t>056560.09.98</t>
  </si>
  <si>
    <t>Общая технология силикатов: Уч. / Л.М.Сулименко - М.:НИЦ ИНФРА-М,2017 - 336с.(СПО)(о)</t>
  </si>
  <si>
    <t>Общая технология силикатов</t>
  </si>
  <si>
    <t>Сулименко Л. М.</t>
  </si>
  <si>
    <t>978-5-16-009741-1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</si>
  <si>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</si>
  <si>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079600.08.01</t>
  </si>
  <si>
    <t>Химия и технология нефти и газа: Уч.пос. / С.В.Вержичинская- 3 изд.-М.:Форум, НИЦ ИНФРА-М,2018-416с.</t>
  </si>
  <si>
    <t>Химия и технология нефти и газа</t>
  </si>
  <si>
    <t>Вержичинская С. В., Дигуров Н. Г., Синицин С. А.</t>
  </si>
  <si>
    <t>978-5-00091-512-7</t>
  </si>
  <si>
    <t>253900.03.01</t>
  </si>
  <si>
    <t>Электроснабжение предпр добычи и перераб...: Уч. /Ю.Д.Сибикин -М.:Форум,НИЦ ИНФРА-М,2017-352с(ПО)(п)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</si>
  <si>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</si>
  <si>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</si>
  <si>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</si>
  <si>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</si>
  <si>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</si>
  <si>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</si>
  <si>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</si>
  <si>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</si>
  <si>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</si>
  <si>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Биологические науки</t>
  </si>
  <si>
    <t>096550.11.01</t>
  </si>
  <si>
    <t>Микробиология, физиология питания, санитария: Уч./ Е.А.Рубина-2-изд.-М.:Форум, НИЦ ИНФРА-М,2018-240с</t>
  </si>
  <si>
    <t>Микробиология, физиология питания, санитария</t>
  </si>
  <si>
    <t>Рубина Е. А., Малыгина В. Ф.</t>
  </si>
  <si>
    <t>978-5-00091-480-9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</si>
  <si>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</si>
  <si>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084920.11.01</t>
  </si>
  <si>
    <t>Оборудование предпр.общ.питания: Уч.пос. / В.Ф.Кащенко -М.:Альфа-М, НИЦ ИНФРА-М, 2018-412с.(ПРОФИль)</t>
  </si>
  <si>
    <t>Оборудование предприятий общественного питания</t>
  </si>
  <si>
    <t>Кащенко В. Ф., Кащенко Р. В.</t>
  </si>
  <si>
    <t>978-5-98281-114-1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</si>
  <si>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</si>
  <si>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631780.03.01</t>
  </si>
  <si>
    <t>Организация обсужив.на предп.общ.питания: Уч. / Е.Б.Мрыхина-М.:ИД ФОРУМ, НИЦ ИНФРА-М,2017-416с.(П)</t>
  </si>
  <si>
    <t>Организация обслуживания на предприятиях общественного питания</t>
  </si>
  <si>
    <t>Мрыхина Е.Б.</t>
  </si>
  <si>
    <t>978-5-8199-0670-5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</si>
  <si>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</si>
  <si>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391900.02.01</t>
  </si>
  <si>
    <t>Основы эконом.,менед.и маркет.пред.питания: Уч./А.М.Фридман-М.:ИЦ РИОР,НИЦ ИНФРА-М,2018-229с.(ПО)(п)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</si>
  <si>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</si>
  <si>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</si>
  <si>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</si>
  <si>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345100.04.01</t>
  </si>
  <si>
    <t>Охрана труда в общест.питании..: Уч.пос. / К.Я.Гайворонский-М.:ИД ФОРУМ, НИЦ ИНФРА-М,2018-128с(П)</t>
  </si>
  <si>
    <t>Охрана труда в общественном питании и торговле</t>
  </si>
  <si>
    <t>Гайворонский К.Я.</t>
  </si>
  <si>
    <t>978-5-8199-0624-8</t>
  </si>
  <si>
    <t>Рекомендовано УМКв качестве учебного пособия для студентов средних специальных учебных заведении, обучающихся по профилю 19.02.10«Технология продукции общественного питания (квалификация техник-технолог)», 38.10.02.05«Товароведение и экспертиза качества потребительских товаров (квалификация товаровед-эксперт)",38.02.04 "Коммерция (по отрослям)"</t>
  </si>
  <si>
    <t>258100.04.01</t>
  </si>
  <si>
    <t>Технологическое оборуд. предп. общ..: Практ. / К.Я.Гайворонский - ФОРУМ:ИНФРА-М, 2018 - 104с.(ПО)(о)</t>
  </si>
  <si>
    <t>Технологическое оборудование предриятий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</si>
  <si>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</si>
  <si>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</si>
  <si>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090650.08.01</t>
  </si>
  <si>
    <t>Технология продуктов общ.пит.: Уч.пос. / В.А.Домарецкий,- 2изд.-М.:Форум, НИЦ ИНФРА-М,2018-400с(СПО)</t>
  </si>
  <si>
    <t>Технология продуктов общественного питания</t>
  </si>
  <si>
    <t>Домарецкий В. А.</t>
  </si>
  <si>
    <t>978-5-00091-488-5</t>
  </si>
  <si>
    <t>114950.06.01</t>
  </si>
  <si>
    <t>Товароведение,эксперт.и сертиф.молока и молоч...: Уч.пос./Н.В.Коник-Альфа-М,ИНФРА-М,2016-236(ПРОФИль)</t>
  </si>
  <si>
    <t>Товароведение,экспертиза и сертификация молока и молочных продуктов</t>
  </si>
  <si>
    <t>Коник Н. В., Павлова Е. А., Киселева И. С.</t>
  </si>
  <si>
    <t>978-5-98281-184-4</t>
  </si>
  <si>
    <t>Бизнес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</si>
  <si>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</si>
  <si>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077290.07.01</t>
  </si>
  <si>
    <t>Физическая и коллоид. химия..: Уч.пос. /С.В.Горбунцова -М.:Альфа-М, НИЦ ИНФРА-М, 2016 -270с(ПРОФИль)</t>
  </si>
  <si>
    <t>Физическая и коллоидная химия (в общественном питании)</t>
  </si>
  <si>
    <t>Горбунцова С.В., Муллоярова Э.А., Оробейко Е.С. и др.</t>
  </si>
  <si>
    <t>978-5-98281-093-9</t>
  </si>
  <si>
    <t>Допущено Минобрнауки Российской Федерации в качестве учебного пособия для студентов учреждений среднего профессионального образования</t>
  </si>
  <si>
    <t>155700.04.01</t>
  </si>
  <si>
    <t>Экспертиза качества и сертиф. рыбы.: Уч. пос. /О.А. Голубенко -М.: Альфа-М, ИНФРА-М, 2016 -256с. (ПРОФИль)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</si>
  <si>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</si>
  <si>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</si>
  <si>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</si>
  <si>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 образования по специальностям "Организация обслуживания в общественном питании", "Менеджмент (по отраслям)", "Коммерция (по отраслям)", "Стандартизация и сертификация продукции (по отраслям)", "Товароведение и экспертиза качества потребительских товаров"</t>
  </si>
  <si>
    <t>400400.05.01</t>
  </si>
  <si>
    <t>Автомобили: конструкция, теория и расчет: Уч.пос. /Е.В.Березина -М:Альфа-М,НИЦ ИНФРА-М,2017-320с(п)</t>
  </si>
  <si>
    <t>Автомобили: конструкция, теория и расчет</t>
  </si>
  <si>
    <t>978-5-98281-309-1</t>
  </si>
  <si>
    <t>Транспорт</t>
  </si>
  <si>
    <t>Рекомендовано Федеральным государственным учреждением "Федеральный институт развития образования" (ФГУ "ФИРО") в качестве учебного пособия для использования в учебном процессе образовательных учреждений, реализующих программы СПО по специальности 190631 "Техническое обслуживание и ремонт автомобильного транспорта"</t>
  </si>
  <si>
    <t>087000.09.01</t>
  </si>
  <si>
    <t>Автомобильные перевозки: Уч.пос. / И.С.Туревский - М.:ИД ФОРУМ,НИЦ ИНФРА-М,2018-224с.(ПО)(П)</t>
  </si>
  <si>
    <t>Автомобильные перевозки</t>
  </si>
  <si>
    <t>Туревский И.С.</t>
  </si>
  <si>
    <t>978-5-8199-0573-9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</si>
  <si>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«Техническое обслуживание и ремонт автомобильного транспорта»</t>
  </si>
  <si>
    <t>037100.15.01</t>
  </si>
  <si>
    <t>Автомобильные эксплуатационные матер.: Уч. пос./В.А.Стуканов - 2 изд.-ФОРУМ:ИНФРА-М,2018-304с(ПО)(п)</t>
  </si>
  <si>
    <t>Автомобильные эксплуатационные материалы</t>
  </si>
  <si>
    <t>Стуканов В. А.</t>
  </si>
  <si>
    <t>978-5-8199-0722-1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</si>
  <si>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</si>
  <si>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378600.06.01</t>
  </si>
  <si>
    <t>Безопасность дорожного движения: Уч.пос. / А.А.Беженцев - М.:Вуз. уч., НИЦ ИНФРА-М,2018.-272 с.(П)</t>
  </si>
  <si>
    <t>Безопасность дорожного движения</t>
  </si>
  <si>
    <t>Беженцев А.А.</t>
  </si>
  <si>
    <t>Вузовский учебник</t>
  </si>
  <si>
    <t>978-5-9558-0569-6</t>
  </si>
  <si>
    <t>077650.14.01</t>
  </si>
  <si>
    <t>Дипломное проектир.автотрансп...: Уч.пос. / И.С.Туревский-М.:ИД ФОРУМ, НИЦ ИНФРА-М,2018.-240с(П)</t>
  </si>
  <si>
    <t>Дипломное проектирование автотранспортных предприятий</t>
  </si>
  <si>
    <t>978-5-8199-0765-8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</si>
  <si>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</si>
  <si>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085890.07.01</t>
  </si>
  <si>
    <t>Дипломное проектирование станций техн. обслуж.: Уч.пос. / Б.Д.Колубаев -ФОРУМ: ИНФРА-М, 2018-240с(П)</t>
  </si>
  <si>
    <t>Дипломное проектирование станций технического обслуживания автомобилей</t>
  </si>
  <si>
    <t>978-5-8199-0750-4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</si>
  <si>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</si>
  <si>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095050.10.01</t>
  </si>
  <si>
    <t>Материаловедение: Уч.пос. / В.А.Стуканов - М.:ИД ФОРУМ, НИЦ ИНФРА-М,2018 - 368 с.-(ПО)(П)</t>
  </si>
  <si>
    <t>Стуканов В.А.</t>
  </si>
  <si>
    <t>978-5-8199-0711-5</t>
  </si>
  <si>
    <t>049750.09.01</t>
  </si>
  <si>
    <t>Основы теории автомобильных двигат. и автомобиля: Уч.пос. /В.А.Стуканов -М:ФОРУМ: ИНФРА-М, 2017-368с</t>
  </si>
  <si>
    <t>Основы теории автомобильных двигателей и автомобиля</t>
  </si>
  <si>
    <t>978-5-8199-0113-7</t>
  </si>
  <si>
    <t>Допущено Министерством образования РФ в качестве учеб. пособия для студентов учрежд. среднего проф. образования, обучающихся по специальностям "Техническое обслуживание и ремонт автомобильного транспорта" и "Механизация сельского хозяйства"</t>
  </si>
  <si>
    <t>088200.08.01</t>
  </si>
  <si>
    <t>Охрана труда на автомобильном транспорте : Уч.пос. / И.С.Туревский - М:ФОРУМ:ИНФРА-М,2018-240с.(ПО)</t>
  </si>
  <si>
    <t>Охрана труда на автомобильном транспорте</t>
  </si>
  <si>
    <t>978-5-8199-0344-5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</si>
  <si>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1705 "Техническое обслуживание и ремонт автомобильного транспорта"</t>
  </si>
  <si>
    <t>132550.06.01</t>
  </si>
  <si>
    <t>Сервисное обслуживание автомобил. транспорта: Уч. пос./В.А.Стуканов - М:ИД ФОРУМ:ИНФРА-М,2017-208с.</t>
  </si>
  <si>
    <t>Сервисное обслуживание автомобильного транспорта</t>
  </si>
  <si>
    <t>978-5-8199-0435-0</t>
  </si>
  <si>
    <t>Рекомендовано в качестве учебного пособия для студентов учреждений среднего профессионального образования, обучающихся по группе специальностей 190604 "Техническое обслуживание и ремонт автомобильного транспорта"</t>
  </si>
  <si>
    <t>058260.10.01</t>
  </si>
  <si>
    <t>Техническое обслуж. автомобилей: Уч.пос.: Кн.2 / Туревский И.С.-М.:ИД ФОРУМ,НИЦ ИНФРА-М,2018-256с(П)</t>
  </si>
  <si>
    <t>Техническое обслуживание автомобилей</t>
  </si>
  <si>
    <t>Туревский И. С.</t>
  </si>
  <si>
    <t>978-5-8199-0709-2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</si>
  <si>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</si>
  <si>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032570.15.01</t>
  </si>
  <si>
    <t>Техническое обслуж. и ремонт автомоб.:Уч.пос. / Л.И.Епифанов,-2изд.-М:ИД ФОРУМ,НИЦ ИНФРА-М,2018-349с</t>
  </si>
  <si>
    <t>Техническое обслуживание и ремонт автомобилей</t>
  </si>
  <si>
    <t>Епифанов Л.И., Епифанова Е.А.</t>
  </si>
  <si>
    <t>978-5-8199-0704-7</t>
  </si>
  <si>
    <t>072640.06.01</t>
  </si>
  <si>
    <t>Техническое обслуж.и ремонт автомоб. трансп.:Уч.пос./Туревский И.С.-М.:ИД ФОРУМ,НИЦ ИНФРА-М,2017-192с</t>
  </si>
  <si>
    <t>Техническое обслуживание и ремонт автомобильного транспорта. Введение в специальность</t>
  </si>
  <si>
    <t>978-5-8199-0260-8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</si>
  <si>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23.02.03 "Техническое обслуживание и ремонт автомобильного транспорта"</t>
  </si>
  <si>
    <t>130550.08.01</t>
  </si>
  <si>
    <t>Техническое обслуж.и текущий ремонт автомоб..:Уч.пос./В.М.Виноградов-М.:Форум, НИЦ ИНФРА-М,2018-272с</t>
  </si>
  <si>
    <t>Техническое обслуживание и текущий ремонт автомобилей. Механизмы и приспособления</t>
  </si>
  <si>
    <t>Виноградов В. М., Бухтеева И. В., Черепахин А. А.</t>
  </si>
  <si>
    <t>978-5-00091-491-5</t>
  </si>
  <si>
    <t>083040.10.01</t>
  </si>
  <si>
    <t>Техническое обслуживание автомоб. заруб. произв.: Уч.пос. / И.С. Туревский - М.:ФОРУМ,2018 - 208с(П)</t>
  </si>
  <si>
    <t>Техническое обслуживание автомобилей зарубежного производства</t>
  </si>
  <si>
    <t>978-5-8199-0758-0</t>
  </si>
  <si>
    <t>065500.10.01</t>
  </si>
  <si>
    <t>Техническое обслуживание автомобилей:Уч.пос..Книга 1: Техническое обслуживание и текущий ремонт автомобилей / И.С.Туревский-М.:ИД ФОРУМ, НИЦ И</t>
  </si>
  <si>
    <t>978-5-8199-0690-3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</si>
  <si>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</si>
  <si>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143150.07.01</t>
  </si>
  <si>
    <t>Устройство автомобилей. Сб. тест. зад.: Уч.пос. / В.А.Стуканов-М.:ИД ФОРУМ,НИЦ ИНФРА-М,2018-192с(ПО)</t>
  </si>
  <si>
    <t>Устройство автомобилей. Сборник тестовых заданий</t>
  </si>
  <si>
    <t>978-5-8199-0457-2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</si>
  <si>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</si>
  <si>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071900.11.01</t>
  </si>
  <si>
    <t>Устройство автомобилей: Уч.пос. / В.А. Стуканов - М.: ИД ФОРУМ:  НИЦ ИНФРА-М, 2018-496с.(ПО) (п)</t>
  </si>
  <si>
    <t>Устройство автомобилей</t>
  </si>
  <si>
    <t>Стуканов В.А., Леонтьев К.Н.</t>
  </si>
  <si>
    <t>978-5-8199-0269-1</t>
  </si>
  <si>
    <t>059200.12.01</t>
  </si>
  <si>
    <t>Устройство автомобиля: Уч.пос. / В.П.Передерий - М.:ИД ФОРУМ,НИЦ ИНФРА-М,2017 - 286 с.(Проф.обр.)(П)</t>
  </si>
  <si>
    <t>Устройство автомобиля</t>
  </si>
  <si>
    <t>Передерий В. П.</t>
  </si>
  <si>
    <t>978-5-8199-0155-7</t>
  </si>
  <si>
    <t>657021.02.01</t>
  </si>
  <si>
    <t>Устройство, тех.обслуж. и ремонт автомобилей: Уч.пос. / В.М.Виноградов-М.:КУРС,НИЦ ИНФРА-М,2017-376с</t>
  </si>
  <si>
    <t>Устройство, техническое обслуживание и ремонт автомобилей</t>
  </si>
  <si>
    <t>Виноградов В.М.</t>
  </si>
  <si>
    <t>978-5-906923-31-8</t>
  </si>
  <si>
    <t>079250.11.01</t>
  </si>
  <si>
    <t>Экономика отрасли (автомоб.транспорт): Уч. / И.С.Туревский-М.:ИД ФОРУМ, НИЦ ИНФРА-М,2018-288с(ПО)(П)</t>
  </si>
  <si>
    <t>Экономика отрасли (автомобильный транспорт)</t>
  </si>
  <si>
    <t>978-5-8199-0303-2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</si>
  <si>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образования, обучающихся по специальности 1705 Техническое обслуживание и ремонт автомобильного транспорта</t>
  </si>
  <si>
    <t>043400.11.01</t>
  </si>
  <si>
    <t>Электрооборудование автомобилей: Уч.пос. / И.С.Туревский-М.:ИД ФОРУМ, НИЦ ИНФРА-М,2018-368с(СПО)(П)</t>
  </si>
  <si>
    <t>Электрооборудование автомобилей</t>
  </si>
  <si>
    <t>978-5-8199-0697-2</t>
  </si>
  <si>
    <t>647981.02.01</t>
  </si>
  <si>
    <t>Неразрушающий контроль авиац.техники: Уч.пос. / Е.В.Мартыненко, - 2 изд.-М.:НИЦ ИНФРА-М,2018-148с(П)</t>
  </si>
  <si>
    <t>Неразрушающий контроль авиационной техники</t>
  </si>
  <si>
    <t>Мартыненко Е.В.</t>
  </si>
  <si>
    <t>978-5-16-012759-0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</si>
  <si>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</si>
  <si>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460700.04.01</t>
  </si>
  <si>
    <t>Производство деталей летател.аппаратов: Уч. /В.В.Овчинников-М.:ИД ФОРУМ,НИЦ ИНФРА-М,2017-368с(ПО)(П)</t>
  </si>
  <si>
    <t>Производство деталей летательных аппаратов</t>
  </si>
  <si>
    <t>978-5-8199-0642-2</t>
  </si>
  <si>
    <t>092450.11.01</t>
  </si>
  <si>
    <t>Метрология, стандарт. и сертифик.: Уч.пос. / Е.Б.Герасимова-2 изд.-М:Форум,ИНФРА-М,2018-224с(СПО)(П)</t>
  </si>
  <si>
    <t>Метрология, стандартизация и сертификация</t>
  </si>
  <si>
    <t>Герасимова Е.Б., Герасимов Б.И.</t>
  </si>
  <si>
    <t>978-5-00091-479-3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</si>
  <si>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</si>
  <si>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445950.03.01</t>
  </si>
  <si>
    <t>Управление качеством: проектирование: Уч.пос. / Б.И.Герасимов-М.:Форум, НИЦ ИНФРА-М,2017-176с.(ВО)</t>
  </si>
  <si>
    <t>Управление качеством: проектирование</t>
  </si>
  <si>
    <t>Герасимов Б.И., Сизикин А.Ю., Герасимова Е.Б.</t>
  </si>
  <si>
    <t>Высшее образование: Бакалавриат</t>
  </si>
  <si>
    <t>978-5-91134-780-2</t>
  </si>
  <si>
    <t>Управление (менеджмент)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</si>
  <si>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</si>
  <si>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429450.02.01</t>
  </si>
  <si>
    <t>Управление качеством: самооценка: Уч.пос. / Б.И.Герасимов-М.:Форум, НИЦ ИНФРА-М, 2017-176с.(ПО)(О)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</si>
  <si>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</si>
  <si>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</si>
  <si>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</si>
  <si>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</si>
  <si>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089850.06.01</t>
  </si>
  <si>
    <t>Материаловедение изделий из кожи: Уч.пос. / В.Я.Иванова-М.:Альфа-М, ИНФРА-М Изд. Дом,2016-208с.(П)</t>
  </si>
  <si>
    <t>Материаловедение изделий из кожи</t>
  </si>
  <si>
    <t>Иванова В.Я.</t>
  </si>
  <si>
    <t>978-5-98281-134-9</t>
  </si>
  <si>
    <t>Допущено Мин. обр. и науки РФ в качестве учебного пособия для студентов среднего проф. образования, обучающихся по специальности "Технология кожи и меха" и "Технология изделий из кожи"</t>
  </si>
  <si>
    <t>044200.11.01</t>
  </si>
  <si>
    <t>Анализ произв.-фин. деят. сельск. хоз. предпр.: Уч. / Г.В. Савицкая - 3 изд.-ИНФРА-М,2017-368с.(СПО)</t>
  </si>
  <si>
    <t>Анализ производственно-финансовой деятельности сельскохозяйственных предприятий</t>
  </si>
  <si>
    <t>Савицкая Г.В.</t>
  </si>
  <si>
    <t>978-5-16-004282-4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</si>
  <si>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38.03.01 «Экономика и бухгалтерский учет» (по отраслям)</t>
  </si>
  <si>
    <t>645589.02.01</t>
  </si>
  <si>
    <t>Деревообработка: технологии и оборудование: Уч.пос. / С.В.Фокин- 2 изд.-М.:НИЦ ИНФРА-М,2018-203с.(П)</t>
  </si>
  <si>
    <t>Деревообработка: технологии и оборудование</t>
  </si>
  <si>
    <t>Фокин С.В., Шпортько О.Н.</t>
  </si>
  <si>
    <t>978-5-16-012433-9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</si>
  <si>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</si>
  <si>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392800.03.01</t>
  </si>
  <si>
    <t>Защита почв от эрозии и дефляции, воспроизвод. их плод.: Уч. / А.И.Беленков-М.:НИЦ ИНФРА-М,2018-252с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</si>
  <si>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</si>
  <si>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</si>
  <si>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</si>
  <si>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Сельское хозяйство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</si>
  <si>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</si>
  <si>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250100.02.01</t>
  </si>
  <si>
    <t>Организация контроля качества зерна: Уч.пос. / Т.В.Устименко-М.:ИЦ РИОР, НИЦ ИНФРА-М,2017-224с.(СПО)</t>
  </si>
  <si>
    <t>Организация контроля качества зерна</t>
  </si>
  <si>
    <t>Устименко Т.В.</t>
  </si>
  <si>
    <t>978-5-369-01313-7</t>
  </si>
  <si>
    <t>190100.06.01</t>
  </si>
  <si>
    <t>Флористика: Уч.пос. / Ю.А.Матюхина - М.:Альфа-М, НИЦ ИНФРА-М,2017 - 240 с.-(ПРОФИль)(П)</t>
  </si>
  <si>
    <t>Флористика</t>
  </si>
  <si>
    <t>Матюхина Ю. А.</t>
  </si>
  <si>
    <t>978-5-98281-307-7</t>
  </si>
  <si>
    <t>300300.02.01</t>
  </si>
  <si>
    <t>Английский язык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</si>
  <si>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</si>
  <si>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</si>
  <si>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978-5-98281-409-8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</si>
  <si>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</si>
  <si>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642931.02.01</t>
  </si>
  <si>
    <t>Английский язык: Уч.пос. / З.В.Маньковская - М.:НИЦ ИНФРА-М,2018 - 200 с.-(СПО)(П)</t>
  </si>
  <si>
    <t>Английский язык</t>
  </si>
  <si>
    <t>Маньковская З.В.</t>
  </si>
  <si>
    <t>978-5-16-012363-9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</si>
  <si>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</si>
  <si>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092900.08.01</t>
  </si>
  <si>
    <t>География туризма: Уч.пос. / М.В.Асташкина и др. -М.:Альфа-М, НИЦ ИНФРА-М, 2018.-432 с.-(ПРОФИль)(П)</t>
  </si>
  <si>
    <t>География туризма</t>
  </si>
  <si>
    <t>Асташкина М.В., Козырева О.Н., Кусков А.С. и др.</t>
  </si>
  <si>
    <t>978-5-98281-112-7</t>
  </si>
  <si>
    <t>Допущено Мининобрнауки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«Туризм»</t>
  </si>
  <si>
    <t>161300.06.01</t>
  </si>
  <si>
    <t>География туризма: Уч.пос. / П.В.Большаник - 2 изд. - М.:НИЦ ИНФРА-М,2018 - 355 с.-(СПО)(П)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</si>
  <si>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</si>
  <si>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</si>
  <si>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</si>
  <si>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219600.03.01</t>
  </si>
  <si>
    <t>Гостиничный сервис: Уч. / Н.Г.Можаева - М.:Альфа-М, НИЦ ИНФРА-М,2017-240с.(ПРОФИль)(п)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</si>
  <si>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</si>
  <si>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</si>
  <si>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</si>
  <si>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</si>
  <si>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069750.08.01</t>
  </si>
  <si>
    <t>Кулинария: Уч.пос. / И.Г.Мальчикова и др. - М.:Альфа-М, ИНФРА-М Изд. Дом,2016.-368 с.-(Сервис)(П)</t>
  </si>
  <si>
    <t>Кулинария</t>
  </si>
  <si>
    <t>Мальчикова И. Г., Мурадова Е. О., Рамзаева Н. Н., Ткаченко И. В., Троянская Н. А.</t>
  </si>
  <si>
    <t>Сервис</t>
  </si>
  <si>
    <t>5-98281-067-3</t>
  </si>
  <si>
    <t>Допущено Минобрнауки России в качестве учебного пособия для студентов образовательных учр. среднего проф. образования, обуч. по спец. 260502 "Технология продукции общественного  питания" и 260202 "Технология хлеба, кондитерских и макаронных изделий"</t>
  </si>
  <si>
    <t>085580.08.01</t>
  </si>
  <si>
    <t>Маркетинг в туризме: Уч.пос. / Е.В.Сарафанова - М.: Альфа-М, ИНФРА-М, 2016.-240 с. - (ПРОФИль)(П)</t>
  </si>
  <si>
    <t>Маркетинг в туризме</t>
  </si>
  <si>
    <t>Сарафанова Е.В., Яцук А.В.</t>
  </si>
  <si>
    <t>978-5-98281-124-0</t>
  </si>
  <si>
    <t>Допущено Мин. обр. и науки РФ в качестве учебного пособия  для студентов образовательных учреждений среднего профобразования, обучающихся по специальности "Туризм"</t>
  </si>
  <si>
    <t>120050.07.01</t>
  </si>
  <si>
    <t>Маркетинг туризма: Уч.пос. / Е.Н.Кнышова-М.:ИД ФОРУМ, НИЦ ИНФРА-М,2018.-352 с..-(ПО)(П)</t>
  </si>
  <si>
    <t>Маркетинг туризма</t>
  </si>
  <si>
    <t>Кнышова Е. Н.</t>
  </si>
  <si>
    <t>978-5-8199-0407-7</t>
  </si>
  <si>
    <t>086260.07.01</t>
  </si>
  <si>
    <t>Менеджмент в сервисе и туризме: Уч.пос. / Н.А.Зайцева - 3изд.-М.:Форум,НИЦ ИНФРА-М,2017-368с.(ПО)</t>
  </si>
  <si>
    <t>Менеджмент в сервисе и туризме</t>
  </si>
  <si>
    <t>Зайцева Н. А.</t>
  </si>
  <si>
    <t>978-5-00091-141-9</t>
  </si>
  <si>
    <t>083720.07.01</t>
  </si>
  <si>
    <t>Менеджмент в туризме: Уч.пос. /Д.Л. Бикташева - М.: Альфа-М, НИЦ ИНФРА-М, 2016 -272с. (ПРОФИль) (п)</t>
  </si>
  <si>
    <t>Менеджмент в туризме</t>
  </si>
  <si>
    <t>Бикташева Д. Л., Гиевая Л. П., Жданова Т. С.</t>
  </si>
  <si>
    <t>978-5-98281-118-9</t>
  </si>
  <si>
    <t>Допущено Минобрнауки РФ в качестве учебного пособия  для студентов образовательных учреждений среднего профессионального образования, обучающихся по специальности "Туризм"</t>
  </si>
  <si>
    <t>070100.11.01</t>
  </si>
  <si>
    <t>Организация обслуж.в гостиницах..: Уч.пос. /А.В.Сорокина-М.:Альфа-М,НИЦ ИНФРА-М,2017-304(ПРОФИль)(П)</t>
  </si>
  <si>
    <t>Организация обслуживания в гостиницах и туристских комплексах</t>
  </si>
  <si>
    <t>Сорокина А.В.</t>
  </si>
  <si>
    <t>978-5-98281-068-7</t>
  </si>
  <si>
    <t>Допущено Миноорнауки России в качестве учебного пособия для студентов образовательных учреждении среднего профессионального образования, обучающихся по специальности «Гостиничный сервис»</t>
  </si>
  <si>
    <t>119950.03.01</t>
  </si>
  <si>
    <t>Организация предприятий сервиса: Практикум / О.Н.Гукова - М.:Форум,ИНФРА-М,2017-384с.(ПО)(П)</t>
  </si>
  <si>
    <t>Организация предприятий сервиса</t>
  </si>
  <si>
    <t>Гукова О. Н., Петрова А. М.</t>
  </si>
  <si>
    <t>978-5-91134-367-5</t>
  </si>
  <si>
    <t>Практикум</t>
  </si>
  <si>
    <t>262600.05.01</t>
  </si>
  <si>
    <t>Организация продаж гостинич. продукта: Уч.пос. / Е.И.Мазилкина-М.:Альфа-М, НИЦ ИНФРА-М,2017-207с.(П)</t>
  </si>
  <si>
    <t>Организация продаж гостиничного продукта</t>
  </si>
  <si>
    <t>Мазилкина Е. И.</t>
  </si>
  <si>
    <t>978-5-98281-384-8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</si>
  <si>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</si>
  <si>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164600.04.01</t>
  </si>
  <si>
    <t>Организация транспортного обслуживания в туризме: Уч.пос./А.В.Докторов-М.:ИНФРА-М,2017-208с.(СПО)(п)</t>
  </si>
  <si>
    <t>Организация транспортного обслуживания в туризме</t>
  </si>
  <si>
    <t>Докторов А. В., Мышкина О. Е.</t>
  </si>
  <si>
    <t>978-5-16-011374-6</t>
  </si>
  <si>
    <t>Рекомендовано Государственным университетом управления в качестве учебного пособия по дисциплине «Организация транспортного обслуживания в туризме» для специальности 43.02.10 «Туризм» среднего профессионального образования (базовый уровень)</t>
  </si>
  <si>
    <t>248200.04.01</t>
  </si>
  <si>
    <t>Организация турист.индустрии и география туризма: Уч./Н.Г.Можаева-М.:Форум,НИЦ ИНФРА-М,2018-336с.(п)</t>
  </si>
  <si>
    <t>Организация туристской индустрии и география туризма</t>
  </si>
  <si>
    <t>Высшее образование</t>
  </si>
  <si>
    <t>978-5-91134-828-1</t>
  </si>
  <si>
    <t>Рекомендовано федеральным государственным бюджетным и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100401 «Туризм»</t>
  </si>
  <si>
    <t>107800.08.01</t>
  </si>
  <si>
    <t>Охрана труда: Уч.пос. / М.В.Графкина - 2 изд. - М.:Форум, НИЦ ИНФРА-М,2018 - 298 с.-(СПО)(П)</t>
  </si>
  <si>
    <t>Охрана труда</t>
  </si>
  <si>
    <t>Графкина М.В.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</si>
  <si>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</si>
  <si>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</si>
  <si>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428050.06.01</t>
  </si>
  <si>
    <t>Правовое обеспечение профессиональной деят.: Уч. / М.А.Гуреева-М:ИД ФОРУМ,НИЦ ИНФРА-М,2018-239с(СПО)</t>
  </si>
  <si>
    <t>Правовое обеспечение профессиональной деятельности</t>
  </si>
  <si>
    <t>Гуреева М. А.</t>
  </si>
  <si>
    <t>978-5-8199-0743-6</t>
  </si>
  <si>
    <t>Рекомендовано в качестве учебника для студентов учреждений среднего профессионального образования</t>
  </si>
  <si>
    <t>249800.02.01</t>
  </si>
  <si>
    <t>Профессиональное общение: Уч.пос. / О.Н.Гарькуша - М.:ИЦ РИОР, НИЦ ИНФРА-М,2017.-111 с.-(СПО)(П)</t>
  </si>
  <si>
    <t>Профессиональное общение</t>
  </si>
  <si>
    <t>Гарькуша О.Н.</t>
  </si>
  <si>
    <t>978-5-369-01311-3</t>
  </si>
  <si>
    <t>108450.05.01</t>
  </si>
  <si>
    <t>Русский язык и культура речи: Уч.пос. / Е.А.Самойлова - М.:ИД ФОРУМ,НИЦ ИНФРА-М,2018-144с.(ПО)(П)</t>
  </si>
  <si>
    <t>Русский язык и культура речи</t>
  </si>
  <si>
    <t>Самойлова Е. А.</t>
  </si>
  <si>
    <t>978-5-8199-0392-6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</si>
  <si>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</si>
  <si>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256500.05.01</t>
  </si>
  <si>
    <t>Флористика: технологии аранжир. композ.: Уч. пос./Д.Г.Брашнов - Альфа-М:ИНФРА-М, 2017-224с.(ПРОФИль)</t>
  </si>
  <si>
    <t>Флористика: технологии аранжировки композиций</t>
  </si>
  <si>
    <t>Брашнов Д. Г.</t>
  </si>
  <si>
    <t>978-5-98281-381-7</t>
  </si>
  <si>
    <t>Рекомендовано федеральным.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учреждении, реализующих программу СПО</t>
  </si>
  <si>
    <t>084760.10.01</t>
  </si>
  <si>
    <t>Экономика отрасли: туризм: Уч. пос. / Е.А.Замедлина-М: Альфа-М, НИЦ ИНФРА-М,2017-204с.-(ПРОФИль) (п)</t>
  </si>
  <si>
    <t>Экономика отрасли: туризм</t>
  </si>
  <si>
    <t>Замедлина Е. А., Козырева О. Н.</t>
  </si>
  <si>
    <t>978-5-98281-121-9</t>
  </si>
  <si>
    <t>Допущено Минобрнауки Российской Федерации в качестве учебного пособия  для студентов среднего профобразования, обучающихся по специальности "Туризм"</t>
  </si>
  <si>
    <t>086170.09.01</t>
  </si>
  <si>
    <t>Декоративно-прикладное искусство: Уч.пос. / В.Н.Молотова - 3 изд. -М.:Форум,НИЦ ИНФРА-М,2018-288с(П)</t>
  </si>
  <si>
    <t>Декоративно-прикладное искусство</t>
  </si>
  <si>
    <t>Молотова В. Н.</t>
  </si>
  <si>
    <t>978-5-00091-402-1</t>
  </si>
  <si>
    <t>141900.06.01</t>
  </si>
  <si>
    <t>История религий: Уч.пос. / Е.Б.Ерина -М.:ИЦ РИОР, НИЦ ИНФРА-М,2017.-176 с..-(СПО)(П)</t>
  </si>
  <si>
    <t>История религий</t>
  </si>
  <si>
    <t>Ерина Е. Б.</t>
  </si>
  <si>
    <t>978-5-369-00570-5</t>
  </si>
  <si>
    <t>Религия. Теология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</si>
  <si>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</si>
  <si>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033295.14.01</t>
  </si>
  <si>
    <t>Менеджмент: Уч. / О.С.Виханский - 2 изд. - М.: Магистр, НИЦ ИНФРА-М, 2017 - 288с(П)</t>
  </si>
  <si>
    <t>Менеджмент</t>
  </si>
  <si>
    <t>Виханский О. С., Наумов А. И.</t>
  </si>
  <si>
    <t>Магистр</t>
  </si>
  <si>
    <t>978-5-9776-0085-9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</si>
  <si>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</si>
  <si>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407400.05.01</t>
  </si>
  <si>
    <t>Фотодело: Уч.пос. / А.В.Левкина - М.:Альфа-М, НИЦ ИНФРА-М,2017 - 319 с.-(ПРОФИль)(п)</t>
  </si>
  <si>
    <t>Фотодело</t>
  </si>
  <si>
    <t>Левкина А.В.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</si>
  <si>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</si>
  <si>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</si>
  <si>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653223.02.01</t>
  </si>
  <si>
    <t>Безопасность жизнедеятельности: Уч. / В.П.Мельников и др. - М.:КУРС, НИЦ ИНФРА-М,2017 - 368 с.(П)</t>
  </si>
  <si>
    <t>Безопасность жизнедеятельности</t>
  </si>
  <si>
    <t>Мельников В.П., Куприянов А.И., Назаров А.В.</t>
  </si>
  <si>
    <t>978-5-906923-11-0</t>
  </si>
  <si>
    <t>162600.13.01</t>
  </si>
  <si>
    <t>История: Уч.пос. / П.С.Самыгин и др. - М.:НИЦ ИНФРА-М,2018 - 528 с.(СПО)(П)</t>
  </si>
  <si>
    <t>История</t>
  </si>
  <si>
    <t>Самыгин П. С., Самыгин С. И., Шевелев В. Н., Шевелева Е. В.</t>
  </si>
  <si>
    <t>978-5-16-004507-8</t>
  </si>
  <si>
    <t>История. Исторические науки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</si>
  <si>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</si>
  <si>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043500.19.01</t>
  </si>
  <si>
    <t>Математика: Уч. / А.А.Дадаян - 3 изд., испр. и доп. - М.:НИЦ ИНФРА-М,2017 - 544 с.(П)</t>
  </si>
  <si>
    <t>Математика</t>
  </si>
  <si>
    <t>Дадаян А. А.</t>
  </si>
  <si>
    <t>978-5-16-012592-3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</si>
  <si>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</si>
  <si>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066400.10.01</t>
  </si>
  <si>
    <t>Русский язык и культура речи: Уч. / Н.В.Кузнецова - 3 изд. - М.:Форум, НИЦ ИНФРА-М,2016-368с.ПО)(п)</t>
  </si>
  <si>
    <t>Кузнецова Н. В.</t>
  </si>
  <si>
    <t>978-5-91134-302-6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</si>
  <si>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</si>
  <si>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Администратор баз данных
Программист
Сетевой и системный администратор 
Специалист по информационным ресурсам 
Специалист по информационным системам 
Специалист по тестированию в области информационных технологий 
Технический писатель</t>
  </si>
  <si>
    <r>
      <t>Наименование профессий/специальностей </t>
    </r>
    <r>
      <rPr>
        <b/>
        <sz val="12"/>
        <color indexed="8"/>
        <rFont val="Arial"/>
        <family val="2"/>
      </rPr>
      <t>согласно приказу Министерства труда и социальной защиты Российской Федерации от 02 ноября 2015 г. №831</t>
    </r>
  </si>
  <si>
    <t>Сетевой и системный администратор 
Специалист по информационным ресурсам 
Специалист по информационным системам 
Специалист по тестированию в области информационных технологий 
Технический писатель</t>
  </si>
  <si>
    <t>Сварщик 
Специалист по неразрушающему контролю (дефектоскопист)</t>
  </si>
  <si>
    <t>Мехатроник 
Мобильный робототехник 
Техник по обслуживанию роботизированного производства</t>
  </si>
  <si>
    <t xml:space="preserve">08.00.00 Техника и технологии строительства
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</si>
  <si>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</si>
  <si>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</si>
  <si>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</si>
  <si>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</si>
  <si>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</si>
  <si>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</si>
  <si>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</si>
  <si>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23.00.00 Техника и технологии наземного транспорта</t>
  </si>
  <si>
    <t>25.00.00 Аэронавигация и эксплуатация авиационной и ракетно-космической техники</t>
  </si>
  <si>
    <t>27.00.00 Управление в технических системах</t>
  </si>
  <si>
    <t>29.00.00 Технологии легкой промышленности</t>
  </si>
  <si>
    <t xml:space="preserve"> 35.00.00 Сельское, лесное и рыбное хозяйство</t>
  </si>
  <si>
    <t>43.00.00 Сервис и туризм</t>
  </si>
  <si>
    <t>54.00.00 Изобразительное и прикладные виды искусств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</si>
</sst>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3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164" fontId="43" fillId="0" borderId="10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30" fillId="0" borderId="13" xfId="42" applyBorder="1" applyAlignment="1" applyProtection="1">
      <alignment vertical="center" wrapText="1"/>
      <protection/>
    </xf>
    <xf numFmtId="0" fontId="30" fillId="0" borderId="10" xfId="42" applyBorder="1" applyAlignment="1" applyProtection="1">
      <alignment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3" fillId="0" borderId="15" xfId="0" applyFont="1" applyBorder="1" applyAlignment="1">
      <alignment vertical="center" wrapText="1"/>
    </xf>
    <xf numFmtId="0" fontId="30" fillId="0" borderId="11" xfId="42" applyBorder="1" applyAlignment="1" applyProtection="1">
      <alignment wrapText="1"/>
      <protection/>
    </xf>
    <xf numFmtId="0" fontId="43" fillId="7" borderId="10" xfId="0" applyFont="1" applyFill="1" applyBorder="1" applyAlignment="1">
      <alignment vertical="center" wrapText="1"/>
    </xf>
    <xf numFmtId="164" fontId="43" fillId="7" borderId="10" xfId="0" applyNumberFormat="1" applyFont="1" applyFill="1" applyBorder="1" applyAlignment="1">
      <alignment horizontal="right" wrapText="1"/>
    </xf>
    <xf numFmtId="0" fontId="43" fillId="7" borderId="15" xfId="0" applyFont="1" applyFill="1" applyBorder="1" applyAlignment="1">
      <alignment vertical="center" wrapText="1"/>
    </xf>
    <xf numFmtId="0" fontId="30" fillId="7" borderId="11" xfId="42" applyFill="1" applyBorder="1" applyAlignment="1" applyProtection="1">
      <alignment/>
      <protection/>
    </xf>
    <xf numFmtId="0" fontId="30" fillId="7" borderId="10" xfId="42" applyFill="1" applyBorder="1" applyAlignment="1" applyProtection="1">
      <alignment vertical="center" wrapText="1"/>
      <protection/>
    </xf>
    <xf numFmtId="164" fontId="47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0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4.8515625" style="0" customWidth="1"/>
    <col min="2" max="2" width="11.140625" style="10" customWidth="1"/>
    <col min="3" max="3" width="57.8515625" style="0" customWidth="1"/>
    <col min="4" max="4" width="80.28125" style="0" customWidth="1"/>
  </cols>
  <sheetData>
    <row r="1" spans="1:4" s="15" customFormat="1" ht="47.25">
      <c r="A1" s="13" t="s">
        <v>0</v>
      </c>
      <c r="B1" s="23" t="s">
        <v>1</v>
      </c>
      <c r="C1" s="13" t="s">
        <v>2</v>
      </c>
      <c r="D1" s="14" t="s">
        <v>1598</v>
      </c>
    </row>
    <row r="2" spans="1:4" ht="15">
      <c r="A2" s="18" t="s">
        <v>3</v>
      </c>
      <c r="B2" s="19">
        <v>39455</v>
      </c>
      <c r="C2" s="20" t="s">
        <v>4</v>
      </c>
      <c r="D2" s="21" t="s">
        <v>5</v>
      </c>
    </row>
    <row r="3" spans="1:4" ht="15">
      <c r="A3" s="18" t="s">
        <v>6</v>
      </c>
      <c r="B3" s="19">
        <v>45299</v>
      </c>
      <c r="C3" s="20" t="s">
        <v>7</v>
      </c>
      <c r="D3" s="21" t="s">
        <v>8</v>
      </c>
    </row>
    <row r="4" spans="1:4" ht="25.5">
      <c r="A4" s="18" t="s">
        <v>9</v>
      </c>
      <c r="B4" s="19">
        <v>46030</v>
      </c>
      <c r="C4" s="20" t="s">
        <v>10</v>
      </c>
      <c r="D4" s="21" t="s">
        <v>11</v>
      </c>
    </row>
    <row r="5" spans="1:4" ht="105">
      <c r="A5" s="1" t="s">
        <v>12</v>
      </c>
      <c r="B5" s="9">
        <v>38757</v>
      </c>
      <c r="C5" s="16" t="s">
        <v>13</v>
      </c>
      <c r="D5" s="17" t="s">
        <v>1597</v>
      </c>
    </row>
    <row r="6" spans="1:4" ht="15">
      <c r="A6" s="1" t="s">
        <v>14</v>
      </c>
      <c r="B6" s="9">
        <v>38757</v>
      </c>
      <c r="C6" s="1" t="s">
        <v>13</v>
      </c>
      <c r="D6" s="11" t="s">
        <v>15</v>
      </c>
    </row>
    <row r="7" spans="1:4" ht="75">
      <c r="A7" s="1" t="s">
        <v>16</v>
      </c>
      <c r="B7" s="9">
        <v>39122</v>
      </c>
      <c r="C7" s="1" t="s">
        <v>17</v>
      </c>
      <c r="D7" s="12" t="s">
        <v>1599</v>
      </c>
    </row>
    <row r="8" spans="1:4" ht="25.5">
      <c r="A8" s="18" t="s">
        <v>18</v>
      </c>
      <c r="B8" s="19">
        <v>38027</v>
      </c>
      <c r="C8" s="18" t="s">
        <v>19</v>
      </c>
      <c r="D8" s="22" t="s">
        <v>20</v>
      </c>
    </row>
    <row r="9" spans="1:4" ht="25.5">
      <c r="A9" s="18" t="s">
        <v>21</v>
      </c>
      <c r="B9" s="19">
        <v>38393</v>
      </c>
      <c r="C9" s="18" t="s">
        <v>22</v>
      </c>
      <c r="D9" s="22" t="s">
        <v>20</v>
      </c>
    </row>
    <row r="10" spans="1:4" ht="15">
      <c r="A10" s="1" t="s">
        <v>23</v>
      </c>
      <c r="B10" s="9">
        <v>42046</v>
      </c>
      <c r="C10" s="1" t="s">
        <v>24</v>
      </c>
      <c r="D10" s="12" t="s">
        <v>25</v>
      </c>
    </row>
    <row r="11" spans="1:4" ht="25.5">
      <c r="A11" s="1" t="s">
        <v>26</v>
      </c>
      <c r="B11" s="9">
        <v>42411</v>
      </c>
      <c r="C11" s="1" t="s">
        <v>27</v>
      </c>
      <c r="D11" s="1"/>
    </row>
    <row r="12" spans="1:4" ht="25.5">
      <c r="A12" s="18" t="s">
        <v>28</v>
      </c>
      <c r="B12" s="19">
        <v>39825</v>
      </c>
      <c r="C12" s="18" t="s">
        <v>29</v>
      </c>
      <c r="D12" s="18"/>
    </row>
    <row r="13" spans="1:4" ht="25.5">
      <c r="A13" s="18" t="s">
        <v>30</v>
      </c>
      <c r="B13" s="19">
        <v>39856</v>
      </c>
      <c r="C13" s="18" t="s">
        <v>31</v>
      </c>
      <c r="D13" s="22" t="s">
        <v>32</v>
      </c>
    </row>
    <row r="14" spans="1:4" ht="25.5">
      <c r="A14" s="18" t="s">
        <v>33</v>
      </c>
      <c r="B14" s="19">
        <v>40221</v>
      </c>
      <c r="C14" s="18" t="s">
        <v>34</v>
      </c>
      <c r="D14" s="22" t="s">
        <v>35</v>
      </c>
    </row>
    <row r="15" spans="1:4" ht="30">
      <c r="A15" s="1" t="s">
        <v>36</v>
      </c>
      <c r="B15" s="9">
        <v>11338</v>
      </c>
      <c r="C15" s="1" t="s">
        <v>37</v>
      </c>
      <c r="D15" s="12" t="s">
        <v>38</v>
      </c>
    </row>
    <row r="16" spans="1:4" ht="15">
      <c r="A16" s="1" t="s">
        <v>39</v>
      </c>
      <c r="B16" s="9">
        <v>11703</v>
      </c>
      <c r="C16" s="1" t="s">
        <v>40</v>
      </c>
      <c r="D16" s="12" t="s">
        <v>40</v>
      </c>
    </row>
    <row r="17" spans="1:4" ht="15">
      <c r="A17" s="1" t="s">
        <v>41</v>
      </c>
      <c r="B17" s="9">
        <v>12069</v>
      </c>
      <c r="C17" s="1" t="s">
        <v>42</v>
      </c>
      <c r="D17" s="12" t="s">
        <v>43</v>
      </c>
    </row>
    <row r="18" spans="1:4" ht="25.5">
      <c r="A18" s="1" t="s">
        <v>44</v>
      </c>
      <c r="B18" s="9">
        <v>12434</v>
      </c>
      <c r="C18" s="1" t="s">
        <v>45</v>
      </c>
      <c r="D18" s="12" t="s">
        <v>46</v>
      </c>
    </row>
    <row r="19" spans="1:4" ht="15">
      <c r="A19" s="1" t="s">
        <v>47</v>
      </c>
      <c r="B19" s="9">
        <v>12799</v>
      </c>
      <c r="C19" s="1" t="s">
        <v>48</v>
      </c>
      <c r="D19" s="12" t="s">
        <v>49</v>
      </c>
    </row>
    <row r="20" spans="1:4" ht="30">
      <c r="A20" s="1" t="s">
        <v>50</v>
      </c>
      <c r="B20" s="9">
        <v>13164</v>
      </c>
      <c r="C20" s="1" t="s">
        <v>51</v>
      </c>
      <c r="D20" s="12" t="s">
        <v>1600</v>
      </c>
    </row>
    <row r="21" spans="1:4" ht="15">
      <c r="A21" s="1" t="s">
        <v>52</v>
      </c>
      <c r="B21" s="9">
        <v>39859</v>
      </c>
      <c r="C21" s="1" t="s">
        <v>53</v>
      </c>
      <c r="D21" s="12" t="s">
        <v>54</v>
      </c>
    </row>
    <row r="22" spans="1:4" ht="45">
      <c r="A22" s="1" t="s">
        <v>55</v>
      </c>
      <c r="B22" s="9">
        <v>40224</v>
      </c>
      <c r="C22" s="1" t="s">
        <v>56</v>
      </c>
      <c r="D22" s="12" t="s">
        <v>1601</v>
      </c>
    </row>
    <row r="23" spans="1:4" ht="25.5">
      <c r="A23" s="1" t="s">
        <v>57</v>
      </c>
      <c r="B23" s="9">
        <v>40954</v>
      </c>
      <c r="C23" s="1" t="s">
        <v>58</v>
      </c>
      <c r="D23" s="12" t="s">
        <v>59</v>
      </c>
    </row>
    <row r="24" spans="1:4" ht="30">
      <c r="A24" s="1" t="s">
        <v>60</v>
      </c>
      <c r="B24" s="9">
        <v>41685</v>
      </c>
      <c r="C24" s="1" t="s">
        <v>61</v>
      </c>
      <c r="D24" s="12" t="s">
        <v>62</v>
      </c>
    </row>
    <row r="25" spans="1:4" ht="15">
      <c r="A25" s="1" t="s">
        <v>63</v>
      </c>
      <c r="B25" s="9">
        <v>42050</v>
      </c>
      <c r="C25" s="1" t="s">
        <v>64</v>
      </c>
      <c r="D25" s="12" t="s">
        <v>65</v>
      </c>
    </row>
    <row r="26" spans="1:4" ht="15">
      <c r="A26" s="18" t="s">
        <v>66</v>
      </c>
      <c r="B26" s="19">
        <v>40957</v>
      </c>
      <c r="C26" s="18" t="s">
        <v>67</v>
      </c>
      <c r="D26" s="18"/>
    </row>
    <row r="27" spans="1:4" ht="25.5">
      <c r="A27" s="18" t="s">
        <v>68</v>
      </c>
      <c r="B27" s="19">
        <v>41323</v>
      </c>
      <c r="C27" s="18" t="s">
        <v>69</v>
      </c>
      <c r="D27" s="22" t="s">
        <v>70</v>
      </c>
    </row>
    <row r="28" spans="1:4" ht="38.25">
      <c r="A28" s="1" t="s">
        <v>71</v>
      </c>
      <c r="B28" s="9">
        <v>43119</v>
      </c>
      <c r="C28" s="1" t="s">
        <v>72</v>
      </c>
      <c r="D28" s="12" t="s">
        <v>73</v>
      </c>
    </row>
    <row r="29" spans="1:4" ht="15">
      <c r="A29" s="18" t="s">
        <v>74</v>
      </c>
      <c r="B29" s="19">
        <v>42758</v>
      </c>
      <c r="C29" s="18" t="s">
        <v>75</v>
      </c>
      <c r="D29" s="22" t="s">
        <v>76</v>
      </c>
    </row>
    <row r="30" spans="1:4" ht="25.5">
      <c r="A30" s="18" t="s">
        <v>77</v>
      </c>
      <c r="B30" s="19">
        <v>39136</v>
      </c>
      <c r="C30" s="18" t="s">
        <v>78</v>
      </c>
      <c r="D30" s="22" t="s">
        <v>79</v>
      </c>
    </row>
    <row r="31" spans="1:4" ht="15">
      <c r="A31" s="1" t="s">
        <v>80</v>
      </c>
      <c r="B31" s="9">
        <v>38773</v>
      </c>
      <c r="C31" s="1" t="s">
        <v>81</v>
      </c>
      <c r="D31" s="12" t="s">
        <v>82</v>
      </c>
    </row>
    <row r="32" spans="1:4" ht="15">
      <c r="A32" s="1" t="s">
        <v>83</v>
      </c>
      <c r="B32" s="9">
        <v>39138</v>
      </c>
      <c r="C32" s="1" t="s">
        <v>84</v>
      </c>
      <c r="D32" s="12" t="s">
        <v>85</v>
      </c>
    </row>
    <row r="33" spans="1:4" ht="15">
      <c r="A33" s="1" t="s">
        <v>86</v>
      </c>
      <c r="B33" s="9">
        <v>39503</v>
      </c>
      <c r="C33" s="1" t="s">
        <v>87</v>
      </c>
      <c r="D33" s="12" t="s">
        <v>88</v>
      </c>
    </row>
    <row r="34" spans="1:4" ht="15">
      <c r="A34" s="18" t="s">
        <v>89</v>
      </c>
      <c r="B34" s="19">
        <v>38775</v>
      </c>
      <c r="C34" s="18" t="s">
        <v>90</v>
      </c>
      <c r="D34" s="22" t="s">
        <v>91</v>
      </c>
    </row>
    <row r="35" spans="1:4" ht="25.5">
      <c r="A35" s="18" t="s">
        <v>92</v>
      </c>
      <c r="B35" s="19">
        <v>39140</v>
      </c>
      <c r="C35" s="18" t="s">
        <v>93</v>
      </c>
      <c r="D35" s="22" t="s">
        <v>94</v>
      </c>
    </row>
    <row r="36" spans="1:4" ht="15">
      <c r="A36" s="1" t="s">
        <v>95</v>
      </c>
      <c r="B36" s="9" t="s">
        <v>96</v>
      </c>
      <c r="C36" s="1" t="s">
        <v>97</v>
      </c>
      <c r="D36" s="12" t="s">
        <v>98</v>
      </c>
    </row>
    <row r="37" spans="1:4" ht="25.5">
      <c r="A37" s="18" t="s">
        <v>99</v>
      </c>
      <c r="B37" s="19" t="s">
        <v>100</v>
      </c>
      <c r="C37" s="18" t="s">
        <v>101</v>
      </c>
      <c r="D37" s="22" t="s">
        <v>102</v>
      </c>
    </row>
    <row r="38" spans="1:4" ht="15">
      <c r="A38" s="1" t="s">
        <v>103</v>
      </c>
      <c r="B38" s="9" t="s">
        <v>104</v>
      </c>
      <c r="C38" s="1" t="s">
        <v>105</v>
      </c>
      <c r="D38" s="12" t="s">
        <v>106</v>
      </c>
    </row>
    <row r="39" spans="1:4" ht="15">
      <c r="A39" s="1" t="s">
        <v>107</v>
      </c>
      <c r="B39" s="9" t="s">
        <v>108</v>
      </c>
      <c r="C39" s="1" t="s">
        <v>109</v>
      </c>
      <c r="D39" s="12" t="s">
        <v>110</v>
      </c>
    </row>
    <row r="40" spans="1:4" ht="15">
      <c r="A40" s="1" t="s">
        <v>111</v>
      </c>
      <c r="B40" s="9" t="s">
        <v>112</v>
      </c>
      <c r="C40" s="1" t="s">
        <v>113</v>
      </c>
      <c r="D40" s="12" t="s">
        <v>114</v>
      </c>
    </row>
    <row r="41" spans="1:4" ht="15">
      <c r="A41" s="1" t="s">
        <v>115</v>
      </c>
      <c r="B41" s="9" t="s">
        <v>116</v>
      </c>
      <c r="C41" s="1" t="s">
        <v>117</v>
      </c>
      <c r="D41" s="12" t="s">
        <v>118</v>
      </c>
    </row>
    <row r="42" spans="1:4" ht="15">
      <c r="A42" s="1" t="s">
        <v>119</v>
      </c>
      <c r="B42" s="9" t="s">
        <v>120</v>
      </c>
      <c r="C42" s="1" t="s">
        <v>121</v>
      </c>
      <c r="D42" s="1"/>
    </row>
    <row r="43" spans="1:4" ht="15">
      <c r="A43" s="18" t="s">
        <v>122</v>
      </c>
      <c r="B43" s="19" t="s">
        <v>123</v>
      </c>
      <c r="C43" s="18" t="s">
        <v>124</v>
      </c>
      <c r="D43" s="22" t="s">
        <v>125</v>
      </c>
    </row>
  </sheetData>
  <sheetProtection/>
  <hyperlinks>
    <hyperlink ref="D2" location="'08.00.00'!R1C1" display="Мастер декоративных работ"/>
    <hyperlink ref="D3" location="'08.00.00'!R1C1" display="Мастер столярно-плотницких работ"/>
    <hyperlink ref="D4" location="'08.00.00'!R1C1" display="Сантехник Электромонтажник"/>
    <hyperlink ref="D5" location="'09.00.00'!R1C1" display="'09.00.00'!R1C1"/>
    <hyperlink ref="D6" location="'09.00.00'!R1C1" display="Сетевой и системный администратор"/>
    <hyperlink ref="D7" location="'09.00.00'!R1C1" display="'09.00.00'!R1C1"/>
    <hyperlink ref="D8" location="'10.00.00'!R1C1" display="Техник по защите информации"/>
    <hyperlink ref="D9" location="'10.00.00'!R1C1" display="Техник по защите информации"/>
    <hyperlink ref="D10" location="'11.00.00'!R1C1" display="Специалист по обслуживанию телекоммуникаций"/>
    <hyperlink ref="D13" location="'12.00.00'!R1C1" display="Оптик-механик"/>
    <hyperlink ref="D14" location="'12.00.00'!R1C1" display="Техник по биотехническим и медицинским аппаратам и системам"/>
    <hyperlink ref="D27" location="'18.00.00'!R1C1" display="Техник по композитным материалам"/>
    <hyperlink ref="D15" location="'15.00.00'!R1C1" display="Специалист в области контрольно­измерительных приборов и автоматики (по отраслям)"/>
    <hyperlink ref="D16" location="'15.00.00'!R1C1" display="Оператор станков с программным управлением"/>
    <hyperlink ref="D17:D24" location="'15.00.00'!R1C1" display="Токарь-универсал"/>
    <hyperlink ref="D25" location="'15.00.00'!R1C1" display="Техник-конструктор"/>
    <hyperlink ref="D28" location="'19.00.00'!R1C1" display="Лаборант химического анализа"/>
    <hyperlink ref="D29" location="'23.00.00'!R1C1" display="Автомеханик"/>
    <hyperlink ref="D30" location="'23.00.00'!R1C1" display="Специалист по обслуживанию и ремонту автомобильных двигателей"/>
    <hyperlink ref="D31:D33" location="'25.00.00'!R1C1" display="Специалист по производству и обслуживанию авиатехники"/>
    <hyperlink ref="D34:D35" location="'27.00.00'!R1C1" display="Метролог"/>
    <hyperlink ref="D36" location="'29.00.00'!R1C1" display="Техник-полиграфист"/>
    <hyperlink ref="D37" location="'35.00.00'!R1C1" display="Техник-механик в сельском хозяйстве"/>
    <hyperlink ref="D38:D41" location="'43.00.00'!R1C1" display="Повар, кондитер"/>
    <hyperlink ref="D43" location="'54.00.00'!R1C1" display="Графический дизайнер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1610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90">
      <c r="A9" s="4"/>
      <c r="B9" s="5" t="s">
        <v>1250</v>
      </c>
      <c r="C9" s="6">
        <v>714.9</v>
      </c>
      <c r="D9" s="4" t="s">
        <v>1251</v>
      </c>
      <c r="E9" s="4" t="s">
        <v>1252</v>
      </c>
      <c r="F9" s="4" t="s">
        <v>442</v>
      </c>
      <c r="G9" s="5" t="s">
        <v>153</v>
      </c>
      <c r="H9" s="4" t="s">
        <v>394</v>
      </c>
      <c r="I9" s="4" t="s">
        <v>395</v>
      </c>
      <c r="J9" s="5">
        <v>1</v>
      </c>
      <c r="K9" s="5">
        <v>320</v>
      </c>
      <c r="L9" s="5">
        <v>2017</v>
      </c>
      <c r="M9" s="5" t="s">
        <v>1253</v>
      </c>
      <c r="N9" s="4" t="s">
        <v>157</v>
      </c>
      <c r="O9" s="4" t="s">
        <v>1254</v>
      </c>
      <c r="P9" s="4" t="s">
        <v>216</v>
      </c>
      <c r="Q9" s="4" t="s">
        <v>160</v>
      </c>
      <c r="R9" s="4" t="s">
        <v>1255</v>
      </c>
      <c r="S9" s="5"/>
      <c r="T9" s="5"/>
      <c r="U9" s="5"/>
    </row>
    <row r="10" spans="1:21" s="8" customFormat="1" ht="78.75">
      <c r="A10" s="4"/>
      <c r="B10" s="5" t="s">
        <v>1256</v>
      </c>
      <c r="C10" s="6">
        <v>569.9</v>
      </c>
      <c r="D10" s="4" t="s">
        <v>1257</v>
      </c>
      <c r="E10" s="4" t="s">
        <v>1258</v>
      </c>
      <c r="F10" s="4" t="s">
        <v>1259</v>
      </c>
      <c r="G10" s="5" t="s">
        <v>153</v>
      </c>
      <c r="H10" s="4" t="s">
        <v>364</v>
      </c>
      <c r="I10" s="4" t="s">
        <v>228</v>
      </c>
      <c r="J10" s="5">
        <v>1</v>
      </c>
      <c r="K10" s="5">
        <v>223</v>
      </c>
      <c r="L10" s="5">
        <v>2018</v>
      </c>
      <c r="M10" s="5" t="s">
        <v>1260</v>
      </c>
      <c r="N10" s="4" t="s">
        <v>157</v>
      </c>
      <c r="O10" s="4" t="s">
        <v>1254</v>
      </c>
      <c r="P10" s="4" t="s">
        <v>216</v>
      </c>
      <c r="Q10" s="4" t="s">
        <v>160</v>
      </c>
      <c r="R10" s="4" t="s">
        <v>1261</v>
      </c>
      <c r="S10" s="5"/>
      <c r="T10" s="5"/>
      <c r="U10" s="7" t="str">
        <f>HYPERLINK("http://znanium.com/bookread2.php?book=912519","Ознакомиться")</f>
        <v>Ознакомиться</v>
      </c>
    </row>
    <row r="11" spans="1:21" s="8" customFormat="1" ht="78.75">
      <c r="A11" s="4"/>
      <c r="B11" s="5" t="s">
        <v>1262</v>
      </c>
      <c r="C11" s="6">
        <v>769.9</v>
      </c>
      <c r="D11" s="4" t="s">
        <v>1263</v>
      </c>
      <c r="E11" s="4" t="s">
        <v>1264</v>
      </c>
      <c r="F11" s="4" t="s">
        <v>1265</v>
      </c>
      <c r="G11" s="5" t="s">
        <v>153</v>
      </c>
      <c r="H11" s="4" t="s">
        <v>364</v>
      </c>
      <c r="I11" s="4" t="s">
        <v>155</v>
      </c>
      <c r="J11" s="5">
        <v>1</v>
      </c>
      <c r="K11" s="5">
        <v>304</v>
      </c>
      <c r="L11" s="5">
        <v>2018</v>
      </c>
      <c r="M11" s="5" t="s">
        <v>1266</v>
      </c>
      <c r="N11" s="4" t="s">
        <v>157</v>
      </c>
      <c r="O11" s="4" t="s">
        <v>1254</v>
      </c>
      <c r="P11" s="4" t="s">
        <v>216</v>
      </c>
      <c r="Q11" s="4" t="s">
        <v>160</v>
      </c>
      <c r="R11" s="4" t="s">
        <v>1267</v>
      </c>
      <c r="S11" s="5"/>
      <c r="T11" s="5"/>
      <c r="U11" s="7" t="str">
        <f>HYPERLINK("http://znanium.com/bookread2.php?book=939020","Ознакомиться")</f>
        <v>Ознакомиться</v>
      </c>
    </row>
    <row r="12" spans="1:21" s="8" customFormat="1" ht="33.75">
      <c r="A12" s="4"/>
      <c r="B12" s="5" t="s">
        <v>1268</v>
      </c>
      <c r="C12" s="6">
        <v>680</v>
      </c>
      <c r="D12" s="4" t="s">
        <v>1269</v>
      </c>
      <c r="E12" s="4" t="s">
        <v>1270</v>
      </c>
      <c r="F12" s="4" t="s">
        <v>1271</v>
      </c>
      <c r="G12" s="5" t="s">
        <v>153</v>
      </c>
      <c r="H12" s="4" t="s">
        <v>1272</v>
      </c>
      <c r="I12" s="4"/>
      <c r="J12" s="5">
        <v>1</v>
      </c>
      <c r="K12" s="5">
        <v>272</v>
      </c>
      <c r="L12" s="5">
        <v>2018</v>
      </c>
      <c r="M12" s="5" t="s">
        <v>1273</v>
      </c>
      <c r="N12" s="4" t="s">
        <v>157</v>
      </c>
      <c r="O12" s="4" t="s">
        <v>1254</v>
      </c>
      <c r="P12" s="4" t="s">
        <v>216</v>
      </c>
      <c r="Q12" s="4" t="s">
        <v>160</v>
      </c>
      <c r="R12" s="4"/>
      <c r="S12" s="5"/>
      <c r="T12" s="5"/>
      <c r="U12" s="7" t="str">
        <f>HYPERLINK("http://znanium.com/bookread2.php?book=924831","Ознакомиться")</f>
        <v>Ознакомиться</v>
      </c>
    </row>
    <row r="13" spans="1:21" s="8" customFormat="1" ht="33.75">
      <c r="A13" s="4"/>
      <c r="B13" s="5" t="s">
        <v>1574</v>
      </c>
      <c r="C13" s="6">
        <v>929.9</v>
      </c>
      <c r="D13" s="4" t="s">
        <v>1575</v>
      </c>
      <c r="E13" s="4" t="s">
        <v>1576</v>
      </c>
      <c r="F13" s="4" t="s">
        <v>1577</v>
      </c>
      <c r="G13" s="5" t="s">
        <v>153</v>
      </c>
      <c r="H13" s="4" t="s">
        <v>608</v>
      </c>
      <c r="I13" s="4"/>
      <c r="J13" s="5">
        <v>1</v>
      </c>
      <c r="K13" s="5">
        <v>368</v>
      </c>
      <c r="L13" s="5">
        <v>2017</v>
      </c>
      <c r="M13" s="5" t="s">
        <v>1578</v>
      </c>
      <c r="N13" s="4" t="s">
        <v>214</v>
      </c>
      <c r="O13" s="4" t="s">
        <v>215</v>
      </c>
      <c r="P13" s="4" t="s">
        <v>159</v>
      </c>
      <c r="Q13" s="4" t="s">
        <v>160</v>
      </c>
      <c r="R13" s="4"/>
      <c r="S13" s="5"/>
      <c r="T13" s="5"/>
      <c r="U13" s="7" t="str">
        <f>HYPERLINK("http://znanium.com/bookread2.php?book=780649","Ознакомиться")</f>
        <v>Ознакомиться</v>
      </c>
    </row>
    <row r="14" spans="1:21" s="8" customFormat="1" ht="67.5">
      <c r="A14" s="4"/>
      <c r="B14" s="5" t="s">
        <v>1274</v>
      </c>
      <c r="C14" s="6">
        <v>700</v>
      </c>
      <c r="D14" s="4" t="s">
        <v>1275</v>
      </c>
      <c r="E14" s="4" t="s">
        <v>1276</v>
      </c>
      <c r="F14" s="4" t="s">
        <v>1259</v>
      </c>
      <c r="G14" s="5" t="s">
        <v>153</v>
      </c>
      <c r="H14" s="4" t="s">
        <v>364</v>
      </c>
      <c r="I14" s="4" t="s">
        <v>155</v>
      </c>
      <c r="J14" s="5">
        <v>20</v>
      </c>
      <c r="K14" s="5">
        <v>240</v>
      </c>
      <c r="L14" s="5">
        <v>2018</v>
      </c>
      <c r="M14" s="5" t="s">
        <v>1277</v>
      </c>
      <c r="N14" s="4" t="s">
        <v>157</v>
      </c>
      <c r="O14" s="4" t="s">
        <v>1254</v>
      </c>
      <c r="P14" s="4" t="s">
        <v>216</v>
      </c>
      <c r="Q14" s="4" t="s">
        <v>160</v>
      </c>
      <c r="R14" s="4" t="s">
        <v>1278</v>
      </c>
      <c r="S14" s="5"/>
      <c r="T14" s="5"/>
      <c r="U14" s="7" t="str">
        <f>HYPERLINK("http://znanium.com/bookread2.php?book=950640","Ознакомиться")</f>
        <v>Ознакомиться</v>
      </c>
    </row>
    <row r="15" spans="1:21" s="8" customFormat="1" ht="78.75">
      <c r="A15" s="4"/>
      <c r="B15" s="5" t="s">
        <v>1279</v>
      </c>
      <c r="C15" s="6">
        <v>620</v>
      </c>
      <c r="D15" s="4" t="s">
        <v>1280</v>
      </c>
      <c r="E15" s="4" t="s">
        <v>1281</v>
      </c>
      <c r="F15" s="4" t="s">
        <v>1259</v>
      </c>
      <c r="G15" s="5" t="s">
        <v>153</v>
      </c>
      <c r="H15" s="4" t="s">
        <v>364</v>
      </c>
      <c r="I15" s="4" t="s">
        <v>155</v>
      </c>
      <c r="J15" s="5">
        <v>1</v>
      </c>
      <c r="K15" s="5">
        <v>240</v>
      </c>
      <c r="L15" s="5">
        <v>2018</v>
      </c>
      <c r="M15" s="5" t="s">
        <v>1282</v>
      </c>
      <c r="N15" s="4" t="s">
        <v>157</v>
      </c>
      <c r="O15" s="4" t="s">
        <v>1254</v>
      </c>
      <c r="P15" s="4" t="s">
        <v>216</v>
      </c>
      <c r="Q15" s="4" t="s">
        <v>160</v>
      </c>
      <c r="R15" s="4" t="s">
        <v>1283</v>
      </c>
      <c r="S15" s="5"/>
      <c r="T15" s="5"/>
      <c r="U15" s="7" t="str">
        <f>HYPERLINK("http://znanium.com/bookread2.php?book=468514","Ознакомиться")</f>
        <v>Ознакомиться</v>
      </c>
    </row>
    <row r="16" spans="1:21" s="8" customFormat="1" ht="45">
      <c r="A16" s="4"/>
      <c r="B16" s="5" t="s">
        <v>237</v>
      </c>
      <c r="C16" s="6">
        <v>919.9</v>
      </c>
      <c r="D16" s="4" t="s">
        <v>238</v>
      </c>
      <c r="E16" s="4" t="s">
        <v>239</v>
      </c>
      <c r="F16" s="4" t="s">
        <v>240</v>
      </c>
      <c r="G16" s="5" t="s">
        <v>153</v>
      </c>
      <c r="H16" s="4" t="s">
        <v>199</v>
      </c>
      <c r="I16" s="4" t="s">
        <v>155</v>
      </c>
      <c r="J16" s="5">
        <v>1</v>
      </c>
      <c r="K16" s="5">
        <v>367</v>
      </c>
      <c r="L16" s="5">
        <v>2016</v>
      </c>
      <c r="M16" s="5" t="s">
        <v>241</v>
      </c>
      <c r="N16" s="4" t="s">
        <v>157</v>
      </c>
      <c r="O16" s="4" t="s">
        <v>242</v>
      </c>
      <c r="P16" s="4" t="s">
        <v>159</v>
      </c>
      <c r="Q16" s="4" t="s">
        <v>160</v>
      </c>
      <c r="R16" s="4" t="s">
        <v>243</v>
      </c>
      <c r="S16" s="5"/>
      <c r="T16" s="5"/>
      <c r="U16" s="5"/>
    </row>
    <row r="17" spans="1:21" s="8" customFormat="1" ht="45">
      <c r="A17" s="4"/>
      <c r="B17" s="5" t="s">
        <v>1579</v>
      </c>
      <c r="C17" s="6">
        <v>1200</v>
      </c>
      <c r="D17" s="4" t="s">
        <v>1580</v>
      </c>
      <c r="E17" s="4" t="s">
        <v>1581</v>
      </c>
      <c r="F17" s="4" t="s">
        <v>1582</v>
      </c>
      <c r="G17" s="5" t="s">
        <v>153</v>
      </c>
      <c r="H17" s="4" t="s">
        <v>154</v>
      </c>
      <c r="I17" s="4" t="s">
        <v>155</v>
      </c>
      <c r="J17" s="5">
        <v>1</v>
      </c>
      <c r="K17" s="5">
        <v>528</v>
      </c>
      <c r="L17" s="5">
        <v>2018</v>
      </c>
      <c r="M17" s="5" t="s">
        <v>1583</v>
      </c>
      <c r="N17" s="4" t="s">
        <v>314</v>
      </c>
      <c r="O17" s="4" t="s">
        <v>1584</v>
      </c>
      <c r="P17" s="4" t="s">
        <v>216</v>
      </c>
      <c r="Q17" s="4" t="s">
        <v>160</v>
      </c>
      <c r="R17" s="4" t="s">
        <v>1585</v>
      </c>
      <c r="S17" s="5"/>
      <c r="T17" s="5"/>
      <c r="U17" s="7" t="str">
        <f>HYPERLINK("http://znanium.com/bookread2.php?book=939217","Ознакомиться")</f>
        <v>Ознакомиться</v>
      </c>
    </row>
    <row r="18" spans="1:21" s="8" customFormat="1" ht="45">
      <c r="A18" s="4"/>
      <c r="B18" s="5" t="s">
        <v>1586</v>
      </c>
      <c r="C18" s="6">
        <v>1360</v>
      </c>
      <c r="D18" s="4" t="s">
        <v>1587</v>
      </c>
      <c r="E18" s="4" t="s">
        <v>1588</v>
      </c>
      <c r="F18" s="4" t="s">
        <v>1589</v>
      </c>
      <c r="G18" s="5" t="s">
        <v>153</v>
      </c>
      <c r="H18" s="4" t="s">
        <v>154</v>
      </c>
      <c r="I18" s="4"/>
      <c r="J18" s="5">
        <v>1</v>
      </c>
      <c r="K18" s="5">
        <v>544</v>
      </c>
      <c r="L18" s="5">
        <v>2017</v>
      </c>
      <c r="M18" s="5" t="s">
        <v>1590</v>
      </c>
      <c r="N18" s="4" t="s">
        <v>214</v>
      </c>
      <c r="O18" s="4" t="s">
        <v>537</v>
      </c>
      <c r="P18" s="4" t="s">
        <v>159</v>
      </c>
      <c r="Q18" s="4" t="s">
        <v>160</v>
      </c>
      <c r="R18" s="4" t="s">
        <v>1591</v>
      </c>
      <c r="S18" s="5"/>
      <c r="T18" s="5"/>
      <c r="U18" s="7" t="str">
        <f>HYPERLINK("http://znanium.com/bookread2.php?book=774755","Ознакомиться")</f>
        <v>Ознакомиться</v>
      </c>
    </row>
    <row r="19" spans="1:21" s="8" customFormat="1" ht="78.75">
      <c r="A19" s="4"/>
      <c r="B19" s="5" t="s">
        <v>1284</v>
      </c>
      <c r="C19" s="6">
        <v>920</v>
      </c>
      <c r="D19" s="4" t="s">
        <v>1285</v>
      </c>
      <c r="E19" s="4" t="s">
        <v>271</v>
      </c>
      <c r="F19" s="4" t="s">
        <v>1286</v>
      </c>
      <c r="G19" s="5" t="s">
        <v>153</v>
      </c>
      <c r="H19" s="4" t="s">
        <v>364</v>
      </c>
      <c r="I19" s="4" t="s">
        <v>228</v>
      </c>
      <c r="J19" s="5">
        <v>1</v>
      </c>
      <c r="K19" s="5">
        <v>368</v>
      </c>
      <c r="L19" s="5">
        <v>2018</v>
      </c>
      <c r="M19" s="5" t="s">
        <v>1287</v>
      </c>
      <c r="N19" s="4" t="s">
        <v>157</v>
      </c>
      <c r="O19" s="4" t="s">
        <v>242</v>
      </c>
      <c r="P19" s="4" t="s">
        <v>216</v>
      </c>
      <c r="Q19" s="4" t="s">
        <v>160</v>
      </c>
      <c r="R19" s="4" t="s">
        <v>1261</v>
      </c>
      <c r="S19" s="5"/>
      <c r="T19" s="5"/>
      <c r="U19" s="7" t="str">
        <f>HYPERLINK("http://znanium.com/bookread2.php?book=929593","Ознакомиться")</f>
        <v>Ознакомиться</v>
      </c>
    </row>
    <row r="20" spans="1:21" s="8" customFormat="1" ht="67.5">
      <c r="A20" s="4"/>
      <c r="B20" s="5" t="s">
        <v>309</v>
      </c>
      <c r="C20" s="6">
        <v>694.9</v>
      </c>
      <c r="D20" s="4" t="s">
        <v>310</v>
      </c>
      <c r="E20" s="4" t="s">
        <v>311</v>
      </c>
      <c r="F20" s="4" t="s">
        <v>312</v>
      </c>
      <c r="G20" s="5" t="s">
        <v>153</v>
      </c>
      <c r="H20" s="4" t="s">
        <v>277</v>
      </c>
      <c r="I20" s="4" t="s">
        <v>155</v>
      </c>
      <c r="J20" s="5">
        <v>20</v>
      </c>
      <c r="K20" s="5">
        <v>325</v>
      </c>
      <c r="L20" s="5">
        <v>2017</v>
      </c>
      <c r="M20" s="5" t="s">
        <v>313</v>
      </c>
      <c r="N20" s="4" t="s">
        <v>314</v>
      </c>
      <c r="O20" s="4" t="s">
        <v>315</v>
      </c>
      <c r="P20" s="4" t="s">
        <v>216</v>
      </c>
      <c r="Q20" s="4" t="s">
        <v>160</v>
      </c>
      <c r="R20" s="4" t="s">
        <v>316</v>
      </c>
      <c r="S20" s="5"/>
      <c r="T20" s="5"/>
      <c r="U20" s="7" t="str">
        <f>HYPERLINK("http://znanium.com/bookread2.php?book=415433","Ознакомиться")</f>
        <v>Ознакомиться</v>
      </c>
    </row>
    <row r="21" spans="1:21" s="8" customFormat="1" ht="78.75">
      <c r="A21" s="4"/>
      <c r="B21" s="5" t="s">
        <v>323</v>
      </c>
      <c r="C21" s="6">
        <v>809.9</v>
      </c>
      <c r="D21" s="4" t="s">
        <v>324</v>
      </c>
      <c r="E21" s="4" t="s">
        <v>325</v>
      </c>
      <c r="F21" s="4" t="s">
        <v>326</v>
      </c>
      <c r="G21" s="5" t="s">
        <v>153</v>
      </c>
      <c r="H21" s="4" t="s">
        <v>199</v>
      </c>
      <c r="I21" s="4" t="s">
        <v>155</v>
      </c>
      <c r="J21" s="5">
        <v>1</v>
      </c>
      <c r="K21" s="5">
        <v>320</v>
      </c>
      <c r="L21" s="5">
        <v>2018</v>
      </c>
      <c r="M21" s="5" t="s">
        <v>327</v>
      </c>
      <c r="N21" s="4" t="s">
        <v>314</v>
      </c>
      <c r="O21" s="4" t="s">
        <v>328</v>
      </c>
      <c r="P21" s="4" t="s">
        <v>159</v>
      </c>
      <c r="Q21" s="4" t="s">
        <v>160</v>
      </c>
      <c r="R21" s="4" t="s">
        <v>329</v>
      </c>
      <c r="S21" s="5"/>
      <c r="T21" s="5"/>
      <c r="U21" s="7" t="str">
        <f>HYPERLINK("http://znanium.com/bookread2.php?book=913326","Ознакомиться")</f>
        <v>Ознакомиться</v>
      </c>
    </row>
    <row r="22" spans="1:21" s="8" customFormat="1" ht="33.75">
      <c r="A22" s="4"/>
      <c r="B22" s="5" t="s">
        <v>1047</v>
      </c>
      <c r="C22" s="6">
        <v>619.9</v>
      </c>
      <c r="D22" s="4" t="s">
        <v>1048</v>
      </c>
      <c r="E22" s="4" t="s">
        <v>1049</v>
      </c>
      <c r="F22" s="4" t="s">
        <v>1034</v>
      </c>
      <c r="G22" s="5" t="s">
        <v>153</v>
      </c>
      <c r="H22" s="4" t="s">
        <v>608</v>
      </c>
      <c r="I22" s="4"/>
      <c r="J22" s="5">
        <v>1</v>
      </c>
      <c r="K22" s="5">
        <v>240</v>
      </c>
      <c r="L22" s="5">
        <v>2017</v>
      </c>
      <c r="M22" s="5" t="s">
        <v>1050</v>
      </c>
      <c r="N22" s="4" t="s">
        <v>157</v>
      </c>
      <c r="O22" s="4" t="s">
        <v>242</v>
      </c>
      <c r="P22" s="4" t="s">
        <v>159</v>
      </c>
      <c r="Q22" s="4" t="s">
        <v>160</v>
      </c>
      <c r="R22" s="4"/>
      <c r="S22" s="5"/>
      <c r="T22" s="5"/>
      <c r="U22" s="7" t="str">
        <f>HYPERLINK("http://znanium.com/bookread2.php?book=780652","Ознакомиться")</f>
        <v>Ознакомиться</v>
      </c>
    </row>
    <row r="23" spans="1:21" s="8" customFormat="1" ht="90">
      <c r="A23" s="4"/>
      <c r="B23" s="5" t="s">
        <v>1057</v>
      </c>
      <c r="C23" s="6">
        <v>749.9</v>
      </c>
      <c r="D23" s="4" t="s">
        <v>1058</v>
      </c>
      <c r="E23" s="4" t="s">
        <v>1059</v>
      </c>
      <c r="F23" s="4" t="s">
        <v>1060</v>
      </c>
      <c r="G23" s="5" t="s">
        <v>153</v>
      </c>
      <c r="H23" s="4" t="s">
        <v>154</v>
      </c>
      <c r="I23" s="4" t="s">
        <v>155</v>
      </c>
      <c r="J23" s="5">
        <v>14</v>
      </c>
      <c r="K23" s="5">
        <v>338</v>
      </c>
      <c r="L23" s="5">
        <v>2016</v>
      </c>
      <c r="M23" s="5" t="s">
        <v>1061</v>
      </c>
      <c r="N23" s="4" t="s">
        <v>157</v>
      </c>
      <c r="O23" s="4" t="s">
        <v>201</v>
      </c>
      <c r="P23" s="4" t="s">
        <v>216</v>
      </c>
      <c r="Q23" s="4" t="s">
        <v>160</v>
      </c>
      <c r="R23" s="4" t="s">
        <v>1062</v>
      </c>
      <c r="S23" s="5"/>
      <c r="T23" s="5"/>
      <c r="U23" s="7" t="str">
        <f>HYPERLINK("http://znanium.com/bookread2.php?book=533006","Ознакомиться")</f>
        <v>Ознакомиться</v>
      </c>
    </row>
    <row r="24" spans="1:21" s="8" customFormat="1" ht="33.75">
      <c r="A24" s="4"/>
      <c r="B24" s="5" t="s">
        <v>341</v>
      </c>
      <c r="C24" s="6">
        <v>774.9</v>
      </c>
      <c r="D24" s="4" t="s">
        <v>342</v>
      </c>
      <c r="E24" s="4" t="s">
        <v>343</v>
      </c>
      <c r="F24" s="4" t="s">
        <v>344</v>
      </c>
      <c r="G24" s="5" t="s">
        <v>153</v>
      </c>
      <c r="H24" s="4" t="s">
        <v>277</v>
      </c>
      <c r="I24" s="4" t="s">
        <v>228</v>
      </c>
      <c r="J24" s="5">
        <v>1</v>
      </c>
      <c r="K24" s="5">
        <v>308</v>
      </c>
      <c r="L24" s="5">
        <v>2018</v>
      </c>
      <c r="M24" s="5" t="s">
        <v>345</v>
      </c>
      <c r="N24" s="4" t="s">
        <v>314</v>
      </c>
      <c r="O24" s="4" t="s">
        <v>346</v>
      </c>
      <c r="P24" s="4" t="s">
        <v>159</v>
      </c>
      <c r="Q24" s="4" t="s">
        <v>160</v>
      </c>
      <c r="R24" s="4"/>
      <c r="S24" s="5" t="s">
        <v>162</v>
      </c>
      <c r="T24" s="5"/>
      <c r="U24" s="7" t="str">
        <f>HYPERLINK("http://znanium.com/bookread2.php?book=512202","Ознакомиться")</f>
        <v>Ознакомиться</v>
      </c>
    </row>
    <row r="25" spans="1:21" s="8" customFormat="1" ht="67.5">
      <c r="A25" s="4"/>
      <c r="B25" s="5" t="s">
        <v>1288</v>
      </c>
      <c r="C25" s="6">
        <v>924.9</v>
      </c>
      <c r="D25" s="4" t="s">
        <v>1289</v>
      </c>
      <c r="E25" s="4" t="s">
        <v>1290</v>
      </c>
      <c r="F25" s="4" t="s">
        <v>1265</v>
      </c>
      <c r="G25" s="5" t="s">
        <v>153</v>
      </c>
      <c r="H25" s="4" t="s">
        <v>364</v>
      </c>
      <c r="I25" s="4" t="s">
        <v>228</v>
      </c>
      <c r="J25" s="5">
        <v>1</v>
      </c>
      <c r="K25" s="5">
        <v>368</v>
      </c>
      <c r="L25" s="5">
        <v>2017</v>
      </c>
      <c r="M25" s="5" t="s">
        <v>1291</v>
      </c>
      <c r="N25" s="4" t="s">
        <v>157</v>
      </c>
      <c r="O25" s="4" t="s">
        <v>1254</v>
      </c>
      <c r="P25" s="4" t="s">
        <v>216</v>
      </c>
      <c r="Q25" s="4" t="s">
        <v>160</v>
      </c>
      <c r="R25" s="4" t="s">
        <v>1292</v>
      </c>
      <c r="S25" s="5"/>
      <c r="T25" s="5"/>
      <c r="U25" s="7" t="str">
        <f>HYPERLINK("http://znanium.com/bookread2.php?book=464905","Ознакомиться")</f>
        <v>Ознакомиться</v>
      </c>
    </row>
    <row r="26" spans="1:21" s="8" customFormat="1" ht="45">
      <c r="A26" s="4"/>
      <c r="B26" s="5" t="s">
        <v>360</v>
      </c>
      <c r="C26" s="6">
        <v>1370</v>
      </c>
      <c r="D26" s="4" t="s">
        <v>361</v>
      </c>
      <c r="E26" s="4" t="s">
        <v>362</v>
      </c>
      <c r="F26" s="4" t="s">
        <v>363</v>
      </c>
      <c r="G26" s="5" t="s">
        <v>153</v>
      </c>
      <c r="H26" s="4" t="s">
        <v>364</v>
      </c>
      <c r="I26" s="4" t="s">
        <v>155</v>
      </c>
      <c r="J26" s="5">
        <v>12</v>
      </c>
      <c r="K26" s="5">
        <v>480</v>
      </c>
      <c r="L26" s="5">
        <v>2018</v>
      </c>
      <c r="M26" s="5" t="s">
        <v>365</v>
      </c>
      <c r="N26" s="4" t="s">
        <v>180</v>
      </c>
      <c r="O26" s="4" t="s">
        <v>366</v>
      </c>
      <c r="P26" s="4" t="s">
        <v>159</v>
      </c>
      <c r="Q26" s="4" t="s">
        <v>160</v>
      </c>
      <c r="R26" s="4" t="s">
        <v>243</v>
      </c>
      <c r="S26" s="5"/>
      <c r="T26" s="5"/>
      <c r="U26" s="7" t="str">
        <f>HYPERLINK("http://znanium.com/bookread2.php?book=915794","Ознакомиться")</f>
        <v>Ознакомиться</v>
      </c>
    </row>
    <row r="27" spans="1:21" s="8" customFormat="1" ht="67.5">
      <c r="A27" s="4"/>
      <c r="B27" s="5" t="s">
        <v>1293</v>
      </c>
      <c r="C27" s="6">
        <v>594.9</v>
      </c>
      <c r="D27" s="4" t="s">
        <v>1294</v>
      </c>
      <c r="E27" s="4" t="s">
        <v>1295</v>
      </c>
      <c r="F27" s="4" t="s">
        <v>1259</v>
      </c>
      <c r="G27" s="5" t="s">
        <v>153</v>
      </c>
      <c r="H27" s="4" t="s">
        <v>364</v>
      </c>
      <c r="I27" s="4" t="s">
        <v>228</v>
      </c>
      <c r="J27" s="5">
        <v>1</v>
      </c>
      <c r="K27" s="5">
        <v>240</v>
      </c>
      <c r="L27" s="5">
        <v>2018</v>
      </c>
      <c r="M27" s="5" t="s">
        <v>1296</v>
      </c>
      <c r="N27" s="4" t="s">
        <v>157</v>
      </c>
      <c r="O27" s="4" t="s">
        <v>1254</v>
      </c>
      <c r="P27" s="4" t="s">
        <v>216</v>
      </c>
      <c r="Q27" s="4" t="s">
        <v>160</v>
      </c>
      <c r="R27" s="4" t="s">
        <v>1297</v>
      </c>
      <c r="S27" s="5"/>
      <c r="T27" s="5"/>
      <c r="U27" s="7" t="str">
        <f>HYPERLINK("http://znanium.com/bookread2.php?book=945539","Ознакомиться")</f>
        <v>Ознакомиться</v>
      </c>
    </row>
    <row r="28" spans="1:21" s="8" customFormat="1" ht="33.75">
      <c r="A28" s="4"/>
      <c r="B28" s="5" t="s">
        <v>383</v>
      </c>
      <c r="C28" s="6">
        <v>354.9</v>
      </c>
      <c r="D28" s="4" t="s">
        <v>384</v>
      </c>
      <c r="E28" s="4" t="s">
        <v>385</v>
      </c>
      <c r="F28" s="4" t="s">
        <v>386</v>
      </c>
      <c r="G28" s="5" t="s">
        <v>147</v>
      </c>
      <c r="H28" s="4" t="s">
        <v>199</v>
      </c>
      <c r="I28" s="4" t="s">
        <v>228</v>
      </c>
      <c r="J28" s="5">
        <v>1</v>
      </c>
      <c r="K28" s="5">
        <v>168</v>
      </c>
      <c r="L28" s="5">
        <v>2017</v>
      </c>
      <c r="M28" s="5" t="s">
        <v>387</v>
      </c>
      <c r="N28" s="4" t="s">
        <v>157</v>
      </c>
      <c r="O28" s="4" t="s">
        <v>388</v>
      </c>
      <c r="P28" s="4" t="s">
        <v>389</v>
      </c>
      <c r="Q28" s="4" t="s">
        <v>160</v>
      </c>
      <c r="R28" s="4"/>
      <c r="S28" s="5"/>
      <c r="T28" s="5"/>
      <c r="U28" s="7" t="str">
        <f>HYPERLINK("http://znanium.com/bookread2.php?book=478844","Ознакомиться")</f>
        <v>Ознакомиться</v>
      </c>
    </row>
    <row r="29" spans="1:21" s="8" customFormat="1" ht="45">
      <c r="A29" s="4"/>
      <c r="B29" s="5" t="s">
        <v>1592</v>
      </c>
      <c r="C29" s="6">
        <v>799.9</v>
      </c>
      <c r="D29" s="4" t="s">
        <v>1593</v>
      </c>
      <c r="E29" s="4" t="s">
        <v>1533</v>
      </c>
      <c r="F29" s="4" t="s">
        <v>1594</v>
      </c>
      <c r="G29" s="5" t="s">
        <v>153</v>
      </c>
      <c r="H29" s="4" t="s">
        <v>199</v>
      </c>
      <c r="I29" s="4" t="s">
        <v>228</v>
      </c>
      <c r="J29" s="5">
        <v>1</v>
      </c>
      <c r="K29" s="5">
        <v>368</v>
      </c>
      <c r="L29" s="5">
        <v>2016</v>
      </c>
      <c r="M29" s="5" t="s">
        <v>1595</v>
      </c>
      <c r="N29" s="4" t="s">
        <v>180</v>
      </c>
      <c r="O29" s="4" t="s">
        <v>585</v>
      </c>
      <c r="P29" s="4" t="s">
        <v>159</v>
      </c>
      <c r="Q29" s="4" t="s">
        <v>160</v>
      </c>
      <c r="R29" s="4" t="s">
        <v>1596</v>
      </c>
      <c r="S29" s="5"/>
      <c r="T29" s="5"/>
      <c r="U29" s="5"/>
    </row>
    <row r="30" spans="1:21" s="8" customFormat="1" ht="67.5">
      <c r="A30" s="4"/>
      <c r="B30" s="5" t="s">
        <v>1298</v>
      </c>
      <c r="C30" s="6">
        <v>484.9</v>
      </c>
      <c r="D30" s="4" t="s">
        <v>1299</v>
      </c>
      <c r="E30" s="4" t="s">
        <v>1300</v>
      </c>
      <c r="F30" s="4" t="s">
        <v>1265</v>
      </c>
      <c r="G30" s="5" t="s">
        <v>153</v>
      </c>
      <c r="H30" s="4" t="s">
        <v>364</v>
      </c>
      <c r="I30" s="4" t="s">
        <v>228</v>
      </c>
      <c r="J30" s="5">
        <v>1</v>
      </c>
      <c r="K30" s="5">
        <v>208</v>
      </c>
      <c r="L30" s="5">
        <v>2017</v>
      </c>
      <c r="M30" s="5" t="s">
        <v>1301</v>
      </c>
      <c r="N30" s="4" t="s">
        <v>157</v>
      </c>
      <c r="O30" s="4" t="s">
        <v>1254</v>
      </c>
      <c r="P30" s="4" t="s">
        <v>216</v>
      </c>
      <c r="Q30" s="4" t="s">
        <v>160</v>
      </c>
      <c r="R30" s="4" t="s">
        <v>1302</v>
      </c>
      <c r="S30" s="5"/>
      <c r="T30" s="5"/>
      <c r="U30" s="7" t="str">
        <f>HYPERLINK("http://znanium.com/bookread2.php?book=463340","Ознакомиться")</f>
        <v>Ознакомиться</v>
      </c>
    </row>
    <row r="31" spans="1:21" s="8" customFormat="1" ht="56.25">
      <c r="A31" s="4"/>
      <c r="B31" s="5" t="s">
        <v>936</v>
      </c>
      <c r="C31" s="6">
        <v>800</v>
      </c>
      <c r="D31" s="4" t="s">
        <v>937</v>
      </c>
      <c r="E31" s="4" t="s">
        <v>938</v>
      </c>
      <c r="F31" s="4" t="s">
        <v>862</v>
      </c>
      <c r="G31" s="5" t="s">
        <v>153</v>
      </c>
      <c r="H31" s="4" t="s">
        <v>364</v>
      </c>
      <c r="I31" s="4" t="s">
        <v>155</v>
      </c>
      <c r="J31" s="5">
        <v>1</v>
      </c>
      <c r="K31" s="5">
        <v>317</v>
      </c>
      <c r="L31" s="5">
        <v>2018</v>
      </c>
      <c r="M31" s="5" t="s">
        <v>939</v>
      </c>
      <c r="N31" s="4" t="s">
        <v>157</v>
      </c>
      <c r="O31" s="4" t="s">
        <v>201</v>
      </c>
      <c r="P31" s="4" t="s">
        <v>159</v>
      </c>
      <c r="Q31" s="4" t="s">
        <v>160</v>
      </c>
      <c r="R31" s="4" t="s">
        <v>940</v>
      </c>
      <c r="S31" s="5"/>
      <c r="T31" s="5"/>
      <c r="U31" s="7" t="str">
        <f>HYPERLINK("http://znanium.com/bookread2.php?book=941907","Ознакомиться")</f>
        <v>Ознакомиться</v>
      </c>
    </row>
    <row r="32" spans="1:21" s="8" customFormat="1" ht="78.75">
      <c r="A32" s="4"/>
      <c r="B32" s="5" t="s">
        <v>1303</v>
      </c>
      <c r="C32" s="6">
        <v>640</v>
      </c>
      <c r="D32" s="4" t="s">
        <v>1304</v>
      </c>
      <c r="E32" s="4" t="s">
        <v>1305</v>
      </c>
      <c r="F32" s="4" t="s">
        <v>1306</v>
      </c>
      <c r="G32" s="5" t="s">
        <v>153</v>
      </c>
      <c r="H32" s="4" t="s">
        <v>364</v>
      </c>
      <c r="I32" s="4" t="s">
        <v>228</v>
      </c>
      <c r="J32" s="5">
        <v>1</v>
      </c>
      <c r="K32" s="5">
        <v>256</v>
      </c>
      <c r="L32" s="5">
        <v>2018</v>
      </c>
      <c r="M32" s="5" t="s">
        <v>1307</v>
      </c>
      <c r="N32" s="4" t="s">
        <v>157</v>
      </c>
      <c r="O32" s="4" t="s">
        <v>1254</v>
      </c>
      <c r="P32" s="4" t="s">
        <v>216</v>
      </c>
      <c r="Q32" s="4" t="s">
        <v>160</v>
      </c>
      <c r="R32" s="4" t="s">
        <v>1308</v>
      </c>
      <c r="S32" s="5"/>
      <c r="T32" s="5"/>
      <c r="U32" s="7" t="str">
        <f>HYPERLINK("http://znanium.com/bookread2.php?book=914650","Ознакомиться")</f>
        <v>Ознакомиться</v>
      </c>
    </row>
    <row r="33" spans="1:21" s="8" customFormat="1" ht="67.5">
      <c r="A33" s="4"/>
      <c r="B33" s="5" t="s">
        <v>1309</v>
      </c>
      <c r="C33" s="6">
        <v>1149</v>
      </c>
      <c r="D33" s="4" t="s">
        <v>1310</v>
      </c>
      <c r="E33" s="4" t="s">
        <v>1311</v>
      </c>
      <c r="F33" s="4" t="s">
        <v>1312</v>
      </c>
      <c r="G33" s="5" t="s">
        <v>147</v>
      </c>
      <c r="H33" s="4" t="s">
        <v>364</v>
      </c>
      <c r="I33" s="4" t="s">
        <v>155</v>
      </c>
      <c r="J33" s="5">
        <v>20</v>
      </c>
      <c r="K33" s="5">
        <v>349</v>
      </c>
      <c r="L33" s="5">
        <v>2018</v>
      </c>
      <c r="M33" s="5" t="s">
        <v>1313</v>
      </c>
      <c r="N33" s="4" t="s">
        <v>157</v>
      </c>
      <c r="O33" s="4" t="s">
        <v>1254</v>
      </c>
      <c r="P33" s="4" t="s">
        <v>216</v>
      </c>
      <c r="Q33" s="4" t="s">
        <v>160</v>
      </c>
      <c r="R33" s="4" t="s">
        <v>1278</v>
      </c>
      <c r="S33" s="5"/>
      <c r="T33" s="5"/>
      <c r="U33" s="7" t="str">
        <f>HYPERLINK("http://znanium.com/bookread2.php?book=923773","Ознакомиться")</f>
        <v>Ознакомиться</v>
      </c>
    </row>
    <row r="34" spans="1:21" s="8" customFormat="1" ht="67.5">
      <c r="A34" s="4"/>
      <c r="B34" s="5" t="s">
        <v>1314</v>
      </c>
      <c r="C34" s="6">
        <v>424.9</v>
      </c>
      <c r="D34" s="4" t="s">
        <v>1315</v>
      </c>
      <c r="E34" s="4" t="s">
        <v>1316</v>
      </c>
      <c r="F34" s="4" t="s">
        <v>1306</v>
      </c>
      <c r="G34" s="5" t="s">
        <v>153</v>
      </c>
      <c r="H34" s="4" t="s">
        <v>364</v>
      </c>
      <c r="I34" s="4" t="s">
        <v>228</v>
      </c>
      <c r="J34" s="5">
        <v>1</v>
      </c>
      <c r="K34" s="5">
        <v>192</v>
      </c>
      <c r="L34" s="5">
        <v>2017</v>
      </c>
      <c r="M34" s="5" t="s">
        <v>1317</v>
      </c>
      <c r="N34" s="4" t="s">
        <v>157</v>
      </c>
      <c r="O34" s="4" t="s">
        <v>1254</v>
      </c>
      <c r="P34" s="4" t="s">
        <v>216</v>
      </c>
      <c r="Q34" s="4" t="s">
        <v>160</v>
      </c>
      <c r="R34" s="4" t="s">
        <v>1318</v>
      </c>
      <c r="S34" s="5"/>
      <c r="T34" s="5"/>
      <c r="U34" s="7" t="str">
        <f>HYPERLINK("http://znanium.com/bookread2.php?book=484237","Ознакомиться")</f>
        <v>Ознакомиться</v>
      </c>
    </row>
    <row r="35" spans="1:21" s="8" customFormat="1" ht="67.5">
      <c r="A35" s="4"/>
      <c r="B35" s="5" t="s">
        <v>1319</v>
      </c>
      <c r="C35" s="6">
        <v>720</v>
      </c>
      <c r="D35" s="4" t="s">
        <v>1320</v>
      </c>
      <c r="E35" s="4" t="s">
        <v>1321</v>
      </c>
      <c r="F35" s="4" t="s">
        <v>1322</v>
      </c>
      <c r="G35" s="5" t="s">
        <v>153</v>
      </c>
      <c r="H35" s="4" t="s">
        <v>199</v>
      </c>
      <c r="I35" s="4" t="s">
        <v>155</v>
      </c>
      <c r="J35" s="5">
        <v>1</v>
      </c>
      <c r="K35" s="5">
        <v>272</v>
      </c>
      <c r="L35" s="5">
        <v>2018</v>
      </c>
      <c r="M35" s="5" t="s">
        <v>1323</v>
      </c>
      <c r="N35" s="4" t="s">
        <v>157</v>
      </c>
      <c r="O35" s="4" t="s">
        <v>1254</v>
      </c>
      <c r="P35" s="4" t="s">
        <v>216</v>
      </c>
      <c r="Q35" s="4" t="s">
        <v>160</v>
      </c>
      <c r="R35" s="4" t="s">
        <v>914</v>
      </c>
      <c r="S35" s="5"/>
      <c r="T35" s="5"/>
      <c r="U35" s="7" t="str">
        <f>HYPERLINK("http://znanium.com/bookread2.php?book=917567","Ознакомиться")</f>
        <v>Ознакомиться</v>
      </c>
    </row>
    <row r="36" spans="1:21" s="8" customFormat="1" ht="78.75">
      <c r="A36" s="4"/>
      <c r="B36" s="5" t="s">
        <v>1324</v>
      </c>
      <c r="C36" s="6">
        <v>550</v>
      </c>
      <c r="D36" s="4" t="s">
        <v>1325</v>
      </c>
      <c r="E36" s="4" t="s">
        <v>1326</v>
      </c>
      <c r="F36" s="4" t="s">
        <v>1306</v>
      </c>
      <c r="G36" s="5" t="s">
        <v>153</v>
      </c>
      <c r="H36" s="4" t="s">
        <v>364</v>
      </c>
      <c r="I36" s="4" t="s">
        <v>155</v>
      </c>
      <c r="J36" s="5">
        <v>1</v>
      </c>
      <c r="K36" s="5">
        <v>208</v>
      </c>
      <c r="L36" s="5">
        <v>2018</v>
      </c>
      <c r="M36" s="5" t="s">
        <v>1327</v>
      </c>
      <c r="N36" s="4" t="s">
        <v>157</v>
      </c>
      <c r="O36" s="4" t="s">
        <v>1254</v>
      </c>
      <c r="P36" s="4" t="s">
        <v>216</v>
      </c>
      <c r="Q36" s="4" t="s">
        <v>160</v>
      </c>
      <c r="R36" s="4" t="s">
        <v>1308</v>
      </c>
      <c r="S36" s="5"/>
      <c r="T36" s="5"/>
      <c r="U36" s="7" t="str">
        <f>HYPERLINK("http://znanium.com/bookread2.php?book=946463","Ознакомиться")</f>
        <v>Ознакомиться</v>
      </c>
    </row>
    <row r="37" spans="1:21" s="8" customFormat="1" ht="67.5">
      <c r="A37" s="4"/>
      <c r="B37" s="5" t="s">
        <v>1328</v>
      </c>
      <c r="C37" s="6">
        <v>1080</v>
      </c>
      <c r="D37" s="4" t="s">
        <v>1329</v>
      </c>
      <c r="E37" s="4" t="s">
        <v>1305</v>
      </c>
      <c r="F37" s="4" t="s">
        <v>1306</v>
      </c>
      <c r="G37" s="5" t="s">
        <v>153</v>
      </c>
      <c r="H37" s="4" t="s">
        <v>364</v>
      </c>
      <c r="I37" s="4" t="s">
        <v>155</v>
      </c>
      <c r="J37" s="5">
        <v>1</v>
      </c>
      <c r="K37" s="5">
        <v>432</v>
      </c>
      <c r="L37" s="5">
        <v>2017</v>
      </c>
      <c r="M37" s="5" t="s">
        <v>1330</v>
      </c>
      <c r="N37" s="4" t="s">
        <v>157</v>
      </c>
      <c r="O37" s="4" t="s">
        <v>1254</v>
      </c>
      <c r="P37" s="4" t="s">
        <v>216</v>
      </c>
      <c r="Q37" s="4" t="s">
        <v>160</v>
      </c>
      <c r="R37" s="4" t="s">
        <v>1331</v>
      </c>
      <c r="S37" s="5"/>
      <c r="T37" s="5"/>
      <c r="U37" s="7" t="str">
        <f>HYPERLINK("http://znanium.com/bookread2.php?book=950480","Ознакомиться")</f>
        <v>Ознакомиться</v>
      </c>
    </row>
    <row r="38" spans="1:21" s="8" customFormat="1" ht="56.25">
      <c r="A38" s="4"/>
      <c r="B38" s="5" t="s">
        <v>1128</v>
      </c>
      <c r="C38" s="6">
        <v>714.9</v>
      </c>
      <c r="D38" s="4" t="s">
        <v>1129</v>
      </c>
      <c r="E38" s="4" t="s">
        <v>1130</v>
      </c>
      <c r="F38" s="4" t="s">
        <v>1131</v>
      </c>
      <c r="G38" s="5" t="s">
        <v>153</v>
      </c>
      <c r="H38" s="4" t="s">
        <v>199</v>
      </c>
      <c r="I38" s="4" t="s">
        <v>228</v>
      </c>
      <c r="J38" s="5">
        <v>1</v>
      </c>
      <c r="K38" s="5">
        <v>288</v>
      </c>
      <c r="L38" s="5">
        <v>2017</v>
      </c>
      <c r="M38" s="5" t="s">
        <v>1132</v>
      </c>
      <c r="N38" s="4" t="s">
        <v>157</v>
      </c>
      <c r="O38" s="4" t="s">
        <v>201</v>
      </c>
      <c r="P38" s="4" t="s">
        <v>216</v>
      </c>
      <c r="Q38" s="4" t="s">
        <v>160</v>
      </c>
      <c r="R38" s="4" t="s">
        <v>1133</v>
      </c>
      <c r="S38" s="5"/>
      <c r="T38" s="5"/>
      <c r="U38" s="7" t="str">
        <f>HYPERLINK("http://znanium.com/bookread2.php?book=169597","Ознакомиться")</f>
        <v>Ознакомиться</v>
      </c>
    </row>
    <row r="39" spans="1:21" s="8" customFormat="1" ht="67.5">
      <c r="A39" s="4"/>
      <c r="B39" s="5" t="s">
        <v>1332</v>
      </c>
      <c r="C39" s="6">
        <v>444.9</v>
      </c>
      <c r="D39" s="4" t="s">
        <v>1333</v>
      </c>
      <c r="E39" s="4" t="s">
        <v>1334</v>
      </c>
      <c r="F39" s="4" t="s">
        <v>1286</v>
      </c>
      <c r="G39" s="5" t="s">
        <v>147</v>
      </c>
      <c r="H39" s="4" t="s">
        <v>364</v>
      </c>
      <c r="I39" s="4" t="s">
        <v>228</v>
      </c>
      <c r="J39" s="5">
        <v>1</v>
      </c>
      <c r="K39" s="5">
        <v>192</v>
      </c>
      <c r="L39" s="5">
        <v>2018</v>
      </c>
      <c r="M39" s="5" t="s">
        <v>1335</v>
      </c>
      <c r="N39" s="4" t="s">
        <v>157</v>
      </c>
      <c r="O39" s="4" t="s">
        <v>1254</v>
      </c>
      <c r="P39" s="4" t="s">
        <v>216</v>
      </c>
      <c r="Q39" s="4" t="s">
        <v>160</v>
      </c>
      <c r="R39" s="4" t="s">
        <v>1336</v>
      </c>
      <c r="S39" s="5"/>
      <c r="T39" s="5"/>
      <c r="U39" s="7" t="str">
        <f>HYPERLINK("http://znanium.com/bookread2.php?book=430327","Ознакомиться")</f>
        <v>Ознакомиться</v>
      </c>
    </row>
    <row r="40" spans="1:21" s="8" customFormat="1" ht="56.25">
      <c r="A40" s="4"/>
      <c r="B40" s="5" t="s">
        <v>1337</v>
      </c>
      <c r="C40" s="6">
        <v>1249.9</v>
      </c>
      <c r="D40" s="4" t="s">
        <v>1338</v>
      </c>
      <c r="E40" s="4" t="s">
        <v>1339</v>
      </c>
      <c r="F40" s="4" t="s">
        <v>1340</v>
      </c>
      <c r="G40" s="5" t="s">
        <v>153</v>
      </c>
      <c r="H40" s="4" t="s">
        <v>364</v>
      </c>
      <c r="I40" s="4" t="s">
        <v>228</v>
      </c>
      <c r="J40" s="5">
        <v>12</v>
      </c>
      <c r="K40" s="5">
        <v>496</v>
      </c>
      <c r="L40" s="5">
        <v>2018</v>
      </c>
      <c r="M40" s="5" t="s">
        <v>1341</v>
      </c>
      <c r="N40" s="4" t="s">
        <v>157</v>
      </c>
      <c r="O40" s="4" t="s">
        <v>1254</v>
      </c>
      <c r="P40" s="4" t="s">
        <v>216</v>
      </c>
      <c r="Q40" s="4" t="s">
        <v>160</v>
      </c>
      <c r="R40" s="4" t="s">
        <v>691</v>
      </c>
      <c r="S40" s="5"/>
      <c r="T40" s="5"/>
      <c r="U40" s="7" t="str">
        <f>HYPERLINK("http://znanium.com/bookread2.php?book=911994","Ознакомиться")</f>
        <v>Ознакомиться</v>
      </c>
    </row>
    <row r="41" spans="1:21" s="8" customFormat="1" ht="56.25">
      <c r="A41" s="4"/>
      <c r="B41" s="5" t="s">
        <v>1342</v>
      </c>
      <c r="C41" s="6">
        <v>829.9</v>
      </c>
      <c r="D41" s="4" t="s">
        <v>1343</v>
      </c>
      <c r="E41" s="4" t="s">
        <v>1344</v>
      </c>
      <c r="F41" s="4" t="s">
        <v>1345</v>
      </c>
      <c r="G41" s="5" t="s">
        <v>153</v>
      </c>
      <c r="H41" s="4" t="s">
        <v>364</v>
      </c>
      <c r="I41" s="4" t="s">
        <v>228</v>
      </c>
      <c r="J41" s="5">
        <v>1</v>
      </c>
      <c r="K41" s="5">
        <v>286</v>
      </c>
      <c r="L41" s="5">
        <v>2017</v>
      </c>
      <c r="M41" s="5" t="s">
        <v>1346</v>
      </c>
      <c r="N41" s="4" t="s">
        <v>157</v>
      </c>
      <c r="O41" s="4" t="s">
        <v>1254</v>
      </c>
      <c r="P41" s="4" t="s">
        <v>216</v>
      </c>
      <c r="Q41" s="4" t="s">
        <v>160</v>
      </c>
      <c r="R41" s="4" t="s">
        <v>691</v>
      </c>
      <c r="S41" s="5"/>
      <c r="T41" s="5"/>
      <c r="U41" s="7" t="str">
        <f>HYPERLINK("http://znanium.com/bookread2.php?book=891740","Ознакомиться")</f>
        <v>Ознакомиться</v>
      </c>
    </row>
    <row r="42" spans="1:21" s="8" customFormat="1" ht="33.75">
      <c r="A42" s="4"/>
      <c r="B42" s="5" t="s">
        <v>1347</v>
      </c>
      <c r="C42" s="6">
        <v>969.9</v>
      </c>
      <c r="D42" s="4" t="s">
        <v>1348</v>
      </c>
      <c r="E42" s="4" t="s">
        <v>1349</v>
      </c>
      <c r="F42" s="4" t="s">
        <v>1350</v>
      </c>
      <c r="G42" s="5" t="s">
        <v>153</v>
      </c>
      <c r="H42" s="4" t="s">
        <v>608</v>
      </c>
      <c r="I42" s="4"/>
      <c r="J42" s="5">
        <v>1</v>
      </c>
      <c r="K42" s="5">
        <v>376</v>
      </c>
      <c r="L42" s="5">
        <v>2017</v>
      </c>
      <c r="M42" s="5" t="s">
        <v>1351</v>
      </c>
      <c r="N42" s="4" t="s">
        <v>157</v>
      </c>
      <c r="O42" s="4" t="s">
        <v>1254</v>
      </c>
      <c r="P42" s="4" t="s">
        <v>216</v>
      </c>
      <c r="Q42" s="4" t="s">
        <v>160</v>
      </c>
      <c r="R42" s="4"/>
      <c r="S42" s="5"/>
      <c r="T42" s="5"/>
      <c r="U42" s="7" t="str">
        <f>HYPERLINK("http://znanium.com/bookread2.php?book=858721","Ознакомиться")</f>
        <v>Ознакомиться</v>
      </c>
    </row>
    <row r="43" spans="1:21" s="8" customFormat="1" ht="67.5">
      <c r="A43" s="4"/>
      <c r="B43" s="5" t="s">
        <v>1352</v>
      </c>
      <c r="C43" s="6">
        <v>724.9</v>
      </c>
      <c r="D43" s="4" t="s">
        <v>1353</v>
      </c>
      <c r="E43" s="4" t="s">
        <v>1354</v>
      </c>
      <c r="F43" s="4" t="s">
        <v>1306</v>
      </c>
      <c r="G43" s="5" t="s">
        <v>153</v>
      </c>
      <c r="H43" s="4" t="s">
        <v>364</v>
      </c>
      <c r="I43" s="4" t="s">
        <v>228</v>
      </c>
      <c r="J43" s="5">
        <v>1</v>
      </c>
      <c r="K43" s="5">
        <v>288</v>
      </c>
      <c r="L43" s="5">
        <v>2018</v>
      </c>
      <c r="M43" s="5" t="s">
        <v>1355</v>
      </c>
      <c r="N43" s="4" t="s">
        <v>314</v>
      </c>
      <c r="O43" s="4" t="s">
        <v>561</v>
      </c>
      <c r="P43" s="4" t="s">
        <v>159</v>
      </c>
      <c r="Q43" s="4" t="s">
        <v>160</v>
      </c>
      <c r="R43" s="4" t="s">
        <v>1356</v>
      </c>
      <c r="S43" s="5"/>
      <c r="T43" s="5"/>
      <c r="U43" s="7" t="str">
        <f>HYPERLINK("http://znanium.com/bookread2.php?book=502711","Ознакомиться")</f>
        <v>Ознакомиться</v>
      </c>
    </row>
    <row r="44" spans="1:21" s="8" customFormat="1" ht="78.75">
      <c r="A44" s="4"/>
      <c r="B44" s="5" t="s">
        <v>1357</v>
      </c>
      <c r="C44" s="6">
        <v>969.9</v>
      </c>
      <c r="D44" s="4" t="s">
        <v>1358</v>
      </c>
      <c r="E44" s="4" t="s">
        <v>1359</v>
      </c>
      <c r="F44" s="4" t="s">
        <v>1259</v>
      </c>
      <c r="G44" s="5" t="s">
        <v>153</v>
      </c>
      <c r="H44" s="4" t="s">
        <v>364</v>
      </c>
      <c r="I44" s="4" t="s">
        <v>155</v>
      </c>
      <c r="J44" s="5">
        <v>1</v>
      </c>
      <c r="K44" s="5">
        <v>368</v>
      </c>
      <c r="L44" s="5">
        <v>2018</v>
      </c>
      <c r="M44" s="5" t="s">
        <v>1360</v>
      </c>
      <c r="N44" s="4" t="s">
        <v>157</v>
      </c>
      <c r="O44" s="4" t="s">
        <v>1254</v>
      </c>
      <c r="P44" s="4" t="s">
        <v>216</v>
      </c>
      <c r="Q44" s="4" t="s">
        <v>160</v>
      </c>
      <c r="R44" s="4" t="s">
        <v>1283</v>
      </c>
      <c r="S44" s="5"/>
      <c r="T44" s="5"/>
      <c r="U44" s="7" t="str">
        <f>HYPERLINK("http://znanium.com/bookread2.php?book=944917","Ознакомиться")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1611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67.5">
      <c r="A9" s="4"/>
      <c r="B9" s="5" t="s">
        <v>964</v>
      </c>
      <c r="C9" s="6">
        <v>524.9</v>
      </c>
      <c r="D9" s="4" t="s">
        <v>965</v>
      </c>
      <c r="E9" s="4" t="s">
        <v>966</v>
      </c>
      <c r="F9" s="4" t="s">
        <v>967</v>
      </c>
      <c r="G9" s="5" t="s">
        <v>153</v>
      </c>
      <c r="H9" s="4" t="s">
        <v>364</v>
      </c>
      <c r="I9" s="4" t="s">
        <v>228</v>
      </c>
      <c r="J9" s="5">
        <v>1</v>
      </c>
      <c r="K9" s="5">
        <v>224</v>
      </c>
      <c r="L9" s="5">
        <v>2017</v>
      </c>
      <c r="M9" s="5" t="s">
        <v>968</v>
      </c>
      <c r="N9" s="4" t="s">
        <v>157</v>
      </c>
      <c r="O9" s="4" t="s">
        <v>771</v>
      </c>
      <c r="P9" s="4" t="s">
        <v>159</v>
      </c>
      <c r="Q9" s="4" t="s">
        <v>160</v>
      </c>
      <c r="R9" s="4" t="s">
        <v>969</v>
      </c>
      <c r="S9" s="5"/>
      <c r="T9" s="5"/>
      <c r="U9" s="5"/>
    </row>
    <row r="10" spans="1:21" s="8" customFormat="1" ht="33.75">
      <c r="A10" s="4"/>
      <c r="B10" s="5" t="s">
        <v>1574</v>
      </c>
      <c r="C10" s="6">
        <v>929.9</v>
      </c>
      <c r="D10" s="4" t="s">
        <v>1575</v>
      </c>
      <c r="E10" s="4" t="s">
        <v>1576</v>
      </c>
      <c r="F10" s="4" t="s">
        <v>1577</v>
      </c>
      <c r="G10" s="5" t="s">
        <v>153</v>
      </c>
      <c r="H10" s="4" t="s">
        <v>608</v>
      </c>
      <c r="I10" s="4"/>
      <c r="J10" s="5">
        <v>1</v>
      </c>
      <c r="K10" s="5">
        <v>368</v>
      </c>
      <c r="L10" s="5">
        <v>2017</v>
      </c>
      <c r="M10" s="5" t="s">
        <v>1578</v>
      </c>
      <c r="N10" s="4" t="s">
        <v>214</v>
      </c>
      <c r="O10" s="4" t="s">
        <v>215</v>
      </c>
      <c r="P10" s="4" t="s">
        <v>159</v>
      </c>
      <c r="Q10" s="4" t="s">
        <v>160</v>
      </c>
      <c r="R10" s="4"/>
      <c r="S10" s="5"/>
      <c r="T10" s="5"/>
      <c r="U10" s="7" t="str">
        <f>HYPERLINK("http://znanium.com/bookread2.php?book=780649","Ознакомиться")</f>
        <v>Ознакомиться</v>
      </c>
    </row>
    <row r="11" spans="1:21" s="8" customFormat="1" ht="45">
      <c r="A11" s="4"/>
      <c r="B11" s="5" t="s">
        <v>237</v>
      </c>
      <c r="C11" s="6">
        <v>919.9</v>
      </c>
      <c r="D11" s="4" t="s">
        <v>238</v>
      </c>
      <c r="E11" s="4" t="s">
        <v>239</v>
      </c>
      <c r="F11" s="4" t="s">
        <v>240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367</v>
      </c>
      <c r="L11" s="5">
        <v>2016</v>
      </c>
      <c r="M11" s="5" t="s">
        <v>241</v>
      </c>
      <c r="N11" s="4" t="s">
        <v>157</v>
      </c>
      <c r="O11" s="4" t="s">
        <v>242</v>
      </c>
      <c r="P11" s="4" t="s">
        <v>159</v>
      </c>
      <c r="Q11" s="4" t="s">
        <v>160</v>
      </c>
      <c r="R11" s="4" t="s">
        <v>243</v>
      </c>
      <c r="S11" s="5"/>
      <c r="T11" s="5"/>
      <c r="U11" s="5"/>
    </row>
    <row r="12" spans="1:21" s="8" customFormat="1" ht="45">
      <c r="A12" s="4"/>
      <c r="B12" s="5" t="s">
        <v>1579</v>
      </c>
      <c r="C12" s="6">
        <v>1200</v>
      </c>
      <c r="D12" s="4" t="s">
        <v>1580</v>
      </c>
      <c r="E12" s="4" t="s">
        <v>1581</v>
      </c>
      <c r="F12" s="4" t="s">
        <v>1582</v>
      </c>
      <c r="G12" s="5" t="s">
        <v>153</v>
      </c>
      <c r="H12" s="4" t="s">
        <v>154</v>
      </c>
      <c r="I12" s="4" t="s">
        <v>155</v>
      </c>
      <c r="J12" s="5">
        <v>1</v>
      </c>
      <c r="K12" s="5">
        <v>528</v>
      </c>
      <c r="L12" s="5">
        <v>2018</v>
      </c>
      <c r="M12" s="5" t="s">
        <v>1583</v>
      </c>
      <c r="N12" s="4" t="s">
        <v>314</v>
      </c>
      <c r="O12" s="4" t="s">
        <v>1584</v>
      </c>
      <c r="P12" s="4" t="s">
        <v>216</v>
      </c>
      <c r="Q12" s="4" t="s">
        <v>160</v>
      </c>
      <c r="R12" s="4" t="s">
        <v>1585</v>
      </c>
      <c r="S12" s="5"/>
      <c r="T12" s="5"/>
      <c r="U12" s="7" t="str">
        <f>HYPERLINK("http://znanium.com/bookread2.php?book=939217","Ознакомиться")</f>
        <v>Ознакомиться</v>
      </c>
    </row>
    <row r="13" spans="1:21" s="8" customFormat="1" ht="45">
      <c r="A13" s="4"/>
      <c r="B13" s="5" t="s">
        <v>1586</v>
      </c>
      <c r="C13" s="6">
        <v>1360</v>
      </c>
      <c r="D13" s="4" t="s">
        <v>1587</v>
      </c>
      <c r="E13" s="4" t="s">
        <v>1588</v>
      </c>
      <c r="F13" s="4" t="s">
        <v>1589</v>
      </c>
      <c r="G13" s="5" t="s">
        <v>153</v>
      </c>
      <c r="H13" s="4" t="s">
        <v>154</v>
      </c>
      <c r="I13" s="4"/>
      <c r="J13" s="5">
        <v>1</v>
      </c>
      <c r="K13" s="5">
        <v>544</v>
      </c>
      <c r="L13" s="5">
        <v>2017</v>
      </c>
      <c r="M13" s="5" t="s">
        <v>1590</v>
      </c>
      <c r="N13" s="4" t="s">
        <v>214</v>
      </c>
      <c r="O13" s="4" t="s">
        <v>537</v>
      </c>
      <c r="P13" s="4" t="s">
        <v>159</v>
      </c>
      <c r="Q13" s="4" t="s">
        <v>160</v>
      </c>
      <c r="R13" s="4" t="s">
        <v>1591</v>
      </c>
      <c r="S13" s="5"/>
      <c r="T13" s="5"/>
      <c r="U13" s="7" t="str">
        <f>HYPERLINK("http://znanium.com/bookread2.php?book=774755","Ознакомиться")</f>
        <v>Ознакомиться</v>
      </c>
    </row>
    <row r="14" spans="1:21" s="8" customFormat="1" ht="78.75">
      <c r="A14" s="4"/>
      <c r="B14" s="5" t="s">
        <v>263</v>
      </c>
      <c r="C14" s="6">
        <v>784.9</v>
      </c>
      <c r="D14" s="4" t="s">
        <v>264</v>
      </c>
      <c r="E14" s="4" t="s">
        <v>265</v>
      </c>
      <c r="F14" s="4" t="s">
        <v>266</v>
      </c>
      <c r="G14" s="5" t="s">
        <v>153</v>
      </c>
      <c r="H14" s="4" t="s">
        <v>199</v>
      </c>
      <c r="I14" s="4" t="s">
        <v>228</v>
      </c>
      <c r="J14" s="5">
        <v>1</v>
      </c>
      <c r="K14" s="5">
        <v>336</v>
      </c>
      <c r="L14" s="5">
        <v>2017</v>
      </c>
      <c r="M14" s="5" t="s">
        <v>267</v>
      </c>
      <c r="N14" s="4" t="s">
        <v>157</v>
      </c>
      <c r="O14" s="4" t="s">
        <v>242</v>
      </c>
      <c r="P14" s="4" t="s">
        <v>216</v>
      </c>
      <c r="Q14" s="4" t="s">
        <v>160</v>
      </c>
      <c r="R14" s="4" t="s">
        <v>268</v>
      </c>
      <c r="S14" s="5"/>
      <c r="T14" s="5"/>
      <c r="U14" s="7" t="str">
        <f>HYPERLINK("http://znanium.com/bookread2.php?book=552264","Ознакомиться")</f>
        <v>Ознакомиться</v>
      </c>
    </row>
    <row r="15" spans="1:21" s="8" customFormat="1" ht="56.25">
      <c r="A15" s="4"/>
      <c r="B15" s="5" t="s">
        <v>1361</v>
      </c>
      <c r="C15" s="6">
        <v>390</v>
      </c>
      <c r="D15" s="4" t="s">
        <v>1362</v>
      </c>
      <c r="E15" s="4" t="s">
        <v>1363</v>
      </c>
      <c r="F15" s="4" t="s">
        <v>1364</v>
      </c>
      <c r="G15" s="5" t="s">
        <v>153</v>
      </c>
      <c r="H15" s="4" t="s">
        <v>154</v>
      </c>
      <c r="I15" s="4" t="s">
        <v>155</v>
      </c>
      <c r="J15" s="5">
        <v>1</v>
      </c>
      <c r="K15" s="5">
        <v>148</v>
      </c>
      <c r="L15" s="5">
        <v>2018</v>
      </c>
      <c r="M15" s="5" t="s">
        <v>1365</v>
      </c>
      <c r="N15" s="4" t="s">
        <v>157</v>
      </c>
      <c r="O15" s="4" t="s">
        <v>1254</v>
      </c>
      <c r="P15" s="4" t="s">
        <v>216</v>
      </c>
      <c r="Q15" s="4" t="s">
        <v>160</v>
      </c>
      <c r="R15" s="4" t="s">
        <v>1366</v>
      </c>
      <c r="S15" s="5"/>
      <c r="T15" s="5"/>
      <c r="U15" s="7" t="str">
        <f>HYPERLINK("http://znanium.com/bookread2.php?book=933865","Ознакомиться")</f>
        <v>Ознакомиться</v>
      </c>
    </row>
    <row r="16" spans="1:21" s="8" customFormat="1" ht="67.5">
      <c r="A16" s="4"/>
      <c r="B16" s="5" t="s">
        <v>309</v>
      </c>
      <c r="C16" s="6">
        <v>694.9</v>
      </c>
      <c r="D16" s="4" t="s">
        <v>310</v>
      </c>
      <c r="E16" s="4" t="s">
        <v>311</v>
      </c>
      <c r="F16" s="4" t="s">
        <v>312</v>
      </c>
      <c r="G16" s="5" t="s">
        <v>153</v>
      </c>
      <c r="H16" s="4" t="s">
        <v>277</v>
      </c>
      <c r="I16" s="4" t="s">
        <v>155</v>
      </c>
      <c r="J16" s="5">
        <v>20</v>
      </c>
      <c r="K16" s="5">
        <v>325</v>
      </c>
      <c r="L16" s="5">
        <v>2017</v>
      </c>
      <c r="M16" s="5" t="s">
        <v>313</v>
      </c>
      <c r="N16" s="4" t="s">
        <v>314</v>
      </c>
      <c r="O16" s="4" t="s">
        <v>315</v>
      </c>
      <c r="P16" s="4" t="s">
        <v>216</v>
      </c>
      <c r="Q16" s="4" t="s">
        <v>160</v>
      </c>
      <c r="R16" s="4" t="s">
        <v>316</v>
      </c>
      <c r="S16" s="5"/>
      <c r="T16" s="5"/>
      <c r="U16" s="7" t="str">
        <f>HYPERLINK("http://znanium.com/bookread2.php?book=415433","Ознакомиться")</f>
        <v>Ознакомиться</v>
      </c>
    </row>
    <row r="17" spans="1:21" s="8" customFormat="1" ht="78.75">
      <c r="A17" s="4"/>
      <c r="B17" s="5" t="s">
        <v>323</v>
      </c>
      <c r="C17" s="6">
        <v>809.9</v>
      </c>
      <c r="D17" s="4" t="s">
        <v>324</v>
      </c>
      <c r="E17" s="4" t="s">
        <v>325</v>
      </c>
      <c r="F17" s="4" t="s">
        <v>326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320</v>
      </c>
      <c r="L17" s="5">
        <v>2018</v>
      </c>
      <c r="M17" s="5" t="s">
        <v>327</v>
      </c>
      <c r="N17" s="4" t="s">
        <v>314</v>
      </c>
      <c r="O17" s="4" t="s">
        <v>328</v>
      </c>
      <c r="P17" s="4" t="s">
        <v>159</v>
      </c>
      <c r="Q17" s="4" t="s">
        <v>160</v>
      </c>
      <c r="R17" s="4" t="s">
        <v>329</v>
      </c>
      <c r="S17" s="5"/>
      <c r="T17" s="5"/>
      <c r="U17" s="7" t="str">
        <f>HYPERLINK("http://znanium.com/bookread2.php?book=913326","Ознакомиться")</f>
        <v>Ознакомиться</v>
      </c>
    </row>
    <row r="18" spans="1:21" s="8" customFormat="1" ht="33.75">
      <c r="A18" s="4"/>
      <c r="B18" s="5" t="s">
        <v>341</v>
      </c>
      <c r="C18" s="6">
        <v>774.9</v>
      </c>
      <c r="D18" s="4" t="s">
        <v>342</v>
      </c>
      <c r="E18" s="4" t="s">
        <v>343</v>
      </c>
      <c r="F18" s="4" t="s">
        <v>344</v>
      </c>
      <c r="G18" s="5" t="s">
        <v>153</v>
      </c>
      <c r="H18" s="4" t="s">
        <v>277</v>
      </c>
      <c r="I18" s="4" t="s">
        <v>228</v>
      </c>
      <c r="J18" s="5">
        <v>1</v>
      </c>
      <c r="K18" s="5">
        <v>308</v>
      </c>
      <c r="L18" s="5">
        <v>2018</v>
      </c>
      <c r="M18" s="5" t="s">
        <v>345</v>
      </c>
      <c r="N18" s="4" t="s">
        <v>314</v>
      </c>
      <c r="O18" s="4" t="s">
        <v>346</v>
      </c>
      <c r="P18" s="4" t="s">
        <v>159</v>
      </c>
      <c r="Q18" s="4" t="s">
        <v>160</v>
      </c>
      <c r="R18" s="4"/>
      <c r="S18" s="5" t="s">
        <v>162</v>
      </c>
      <c r="T18" s="5"/>
      <c r="U18" s="7" t="str">
        <f>HYPERLINK("http://znanium.com/bookread2.php?book=512202","Ознакомиться")</f>
        <v>Ознакомиться</v>
      </c>
    </row>
    <row r="19" spans="1:21" s="8" customFormat="1" ht="45">
      <c r="A19" s="4"/>
      <c r="B19" s="5" t="s">
        <v>360</v>
      </c>
      <c r="C19" s="6">
        <v>1370</v>
      </c>
      <c r="D19" s="4" t="s">
        <v>361</v>
      </c>
      <c r="E19" s="4" t="s">
        <v>362</v>
      </c>
      <c r="F19" s="4" t="s">
        <v>363</v>
      </c>
      <c r="G19" s="5" t="s">
        <v>153</v>
      </c>
      <c r="H19" s="4" t="s">
        <v>364</v>
      </c>
      <c r="I19" s="4" t="s">
        <v>155</v>
      </c>
      <c r="J19" s="5">
        <v>12</v>
      </c>
      <c r="K19" s="5">
        <v>480</v>
      </c>
      <c r="L19" s="5">
        <v>2018</v>
      </c>
      <c r="M19" s="5" t="s">
        <v>365</v>
      </c>
      <c r="N19" s="4" t="s">
        <v>180</v>
      </c>
      <c r="O19" s="4" t="s">
        <v>366</v>
      </c>
      <c r="P19" s="4" t="s">
        <v>159</v>
      </c>
      <c r="Q19" s="4" t="s">
        <v>160</v>
      </c>
      <c r="R19" s="4" t="s">
        <v>243</v>
      </c>
      <c r="S19" s="5"/>
      <c r="T19" s="5"/>
      <c r="U19" s="7" t="str">
        <f>HYPERLINK("http://znanium.com/bookread2.php?book=915794","Ознакомиться")</f>
        <v>Ознакомиться</v>
      </c>
    </row>
    <row r="20" spans="1:21" s="8" customFormat="1" ht="33.75">
      <c r="A20" s="4"/>
      <c r="B20" s="5" t="s">
        <v>383</v>
      </c>
      <c r="C20" s="6">
        <v>354.9</v>
      </c>
      <c r="D20" s="4" t="s">
        <v>384</v>
      </c>
      <c r="E20" s="4" t="s">
        <v>385</v>
      </c>
      <c r="F20" s="4" t="s">
        <v>386</v>
      </c>
      <c r="G20" s="5" t="s">
        <v>147</v>
      </c>
      <c r="H20" s="4" t="s">
        <v>199</v>
      </c>
      <c r="I20" s="4" t="s">
        <v>228</v>
      </c>
      <c r="J20" s="5">
        <v>1</v>
      </c>
      <c r="K20" s="5">
        <v>168</v>
      </c>
      <c r="L20" s="5">
        <v>2017</v>
      </c>
      <c r="M20" s="5" t="s">
        <v>387</v>
      </c>
      <c r="N20" s="4" t="s">
        <v>157</v>
      </c>
      <c r="O20" s="4" t="s">
        <v>388</v>
      </c>
      <c r="P20" s="4" t="s">
        <v>389</v>
      </c>
      <c r="Q20" s="4" t="s">
        <v>160</v>
      </c>
      <c r="R20" s="4"/>
      <c r="S20" s="5"/>
      <c r="T20" s="5"/>
      <c r="U20" s="7" t="str">
        <f>HYPERLINK("http://znanium.com/bookread2.php?book=478844","Ознакомиться")</f>
        <v>Ознакомиться</v>
      </c>
    </row>
    <row r="21" spans="1:21" s="8" customFormat="1" ht="78.75">
      <c r="A21" s="4"/>
      <c r="B21" s="5" t="s">
        <v>1367</v>
      </c>
      <c r="C21" s="6">
        <v>964.9</v>
      </c>
      <c r="D21" s="4" t="s">
        <v>1368</v>
      </c>
      <c r="E21" s="4" t="s">
        <v>1369</v>
      </c>
      <c r="F21" s="4" t="s">
        <v>1066</v>
      </c>
      <c r="G21" s="5" t="s">
        <v>153</v>
      </c>
      <c r="H21" s="4" t="s">
        <v>364</v>
      </c>
      <c r="I21" s="4" t="s">
        <v>228</v>
      </c>
      <c r="J21" s="5">
        <v>1</v>
      </c>
      <c r="K21" s="5">
        <v>368</v>
      </c>
      <c r="L21" s="5">
        <v>2017</v>
      </c>
      <c r="M21" s="5" t="s">
        <v>1370</v>
      </c>
      <c r="N21" s="4" t="s">
        <v>157</v>
      </c>
      <c r="O21" s="4" t="s">
        <v>201</v>
      </c>
      <c r="P21" s="4" t="s">
        <v>159</v>
      </c>
      <c r="Q21" s="4" t="s">
        <v>160</v>
      </c>
      <c r="R21" s="4" t="s">
        <v>1068</v>
      </c>
      <c r="S21" s="5"/>
      <c r="T21" s="5"/>
      <c r="U21" s="7" t="str">
        <f>HYPERLINK("http://znanium.com/bookread2.php?book=652539","Ознакомиться")</f>
        <v>Ознакомиться</v>
      </c>
    </row>
    <row r="22" spans="1:21" s="8" customFormat="1" ht="45">
      <c r="A22" s="4"/>
      <c r="B22" s="5" t="s">
        <v>1592</v>
      </c>
      <c r="C22" s="6">
        <v>799.9</v>
      </c>
      <c r="D22" s="4" t="s">
        <v>1593</v>
      </c>
      <c r="E22" s="4" t="s">
        <v>1533</v>
      </c>
      <c r="F22" s="4" t="s">
        <v>1594</v>
      </c>
      <c r="G22" s="5" t="s">
        <v>153</v>
      </c>
      <c r="H22" s="4" t="s">
        <v>199</v>
      </c>
      <c r="I22" s="4" t="s">
        <v>228</v>
      </c>
      <c r="J22" s="5">
        <v>1</v>
      </c>
      <c r="K22" s="5">
        <v>368</v>
      </c>
      <c r="L22" s="5">
        <v>2016</v>
      </c>
      <c r="M22" s="5" t="s">
        <v>1595</v>
      </c>
      <c r="N22" s="4" t="s">
        <v>180</v>
      </c>
      <c r="O22" s="4" t="s">
        <v>585</v>
      </c>
      <c r="P22" s="4" t="s">
        <v>159</v>
      </c>
      <c r="Q22" s="4" t="s">
        <v>160</v>
      </c>
      <c r="R22" s="4" t="s">
        <v>1596</v>
      </c>
      <c r="S22" s="5"/>
      <c r="T22" s="5"/>
      <c r="U22" s="5"/>
    </row>
    <row r="23" spans="1:21" s="8" customFormat="1" ht="56.25">
      <c r="A23" s="4"/>
      <c r="B23" s="5" t="s">
        <v>936</v>
      </c>
      <c r="C23" s="6">
        <v>800</v>
      </c>
      <c r="D23" s="4" t="s">
        <v>937</v>
      </c>
      <c r="E23" s="4" t="s">
        <v>938</v>
      </c>
      <c r="F23" s="4" t="s">
        <v>862</v>
      </c>
      <c r="G23" s="5" t="s">
        <v>153</v>
      </c>
      <c r="H23" s="4" t="s">
        <v>364</v>
      </c>
      <c r="I23" s="4" t="s">
        <v>155</v>
      </c>
      <c r="J23" s="5">
        <v>1</v>
      </c>
      <c r="K23" s="5">
        <v>317</v>
      </c>
      <c r="L23" s="5">
        <v>2018</v>
      </c>
      <c r="M23" s="5" t="s">
        <v>939</v>
      </c>
      <c r="N23" s="4" t="s">
        <v>157</v>
      </c>
      <c r="O23" s="4" t="s">
        <v>201</v>
      </c>
      <c r="P23" s="4" t="s">
        <v>159</v>
      </c>
      <c r="Q23" s="4" t="s">
        <v>160</v>
      </c>
      <c r="R23" s="4" t="s">
        <v>940</v>
      </c>
      <c r="S23" s="5"/>
      <c r="T23" s="5"/>
      <c r="U23" s="7" t="str">
        <f>HYPERLINK("http://znanium.com/bookread2.php?book=941907","Ознакомиться")</f>
        <v>Ознакомиться</v>
      </c>
    </row>
    <row r="24" spans="1:21" s="8" customFormat="1" ht="45">
      <c r="A24" s="4"/>
      <c r="B24" s="5" t="s">
        <v>958</v>
      </c>
      <c r="C24" s="6">
        <v>1120</v>
      </c>
      <c r="D24" s="4" t="s">
        <v>959</v>
      </c>
      <c r="E24" s="4" t="s">
        <v>960</v>
      </c>
      <c r="F24" s="4" t="s">
        <v>961</v>
      </c>
      <c r="G24" s="5" t="s">
        <v>153</v>
      </c>
      <c r="H24" s="4" t="s">
        <v>364</v>
      </c>
      <c r="I24" s="4" t="s">
        <v>228</v>
      </c>
      <c r="J24" s="5">
        <v>1</v>
      </c>
      <c r="K24" s="5">
        <v>448</v>
      </c>
      <c r="L24" s="5">
        <v>2017</v>
      </c>
      <c r="M24" s="5" t="s">
        <v>962</v>
      </c>
      <c r="N24" s="4" t="s">
        <v>157</v>
      </c>
      <c r="O24" s="4" t="s">
        <v>201</v>
      </c>
      <c r="P24" s="4" t="s">
        <v>216</v>
      </c>
      <c r="Q24" s="4" t="s">
        <v>160</v>
      </c>
      <c r="R24" s="4" t="s">
        <v>963</v>
      </c>
      <c r="S24" s="5"/>
      <c r="T24" s="5"/>
      <c r="U24" s="7" t="str">
        <f>HYPERLINK("http://znanium.com/bookread2.php?book=944352","Ознакомиться")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1612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67.5">
      <c r="A9" s="4"/>
      <c r="B9" s="5" t="s">
        <v>964</v>
      </c>
      <c r="C9" s="6">
        <v>524.9</v>
      </c>
      <c r="D9" s="4" t="s">
        <v>965</v>
      </c>
      <c r="E9" s="4" t="s">
        <v>966</v>
      </c>
      <c r="F9" s="4" t="s">
        <v>967</v>
      </c>
      <c r="G9" s="5" t="s">
        <v>153</v>
      </c>
      <c r="H9" s="4" t="s">
        <v>364</v>
      </c>
      <c r="I9" s="4" t="s">
        <v>228</v>
      </c>
      <c r="J9" s="5">
        <v>1</v>
      </c>
      <c r="K9" s="5">
        <v>224</v>
      </c>
      <c r="L9" s="5">
        <v>2017</v>
      </c>
      <c r="M9" s="5" t="s">
        <v>968</v>
      </c>
      <c r="N9" s="4" t="s">
        <v>157</v>
      </c>
      <c r="O9" s="4" t="s">
        <v>771</v>
      </c>
      <c r="P9" s="4" t="s">
        <v>159</v>
      </c>
      <c r="Q9" s="4" t="s">
        <v>160</v>
      </c>
      <c r="R9" s="4" t="s">
        <v>969</v>
      </c>
      <c r="S9" s="5"/>
      <c r="T9" s="5"/>
      <c r="U9" s="5"/>
    </row>
    <row r="10" spans="1:21" s="8" customFormat="1" ht="78.75">
      <c r="A10" s="4"/>
      <c r="B10" s="5" t="s">
        <v>992</v>
      </c>
      <c r="C10" s="6">
        <v>600</v>
      </c>
      <c r="D10" s="4" t="s">
        <v>993</v>
      </c>
      <c r="E10" s="4" t="s">
        <v>966</v>
      </c>
      <c r="F10" s="4" t="s">
        <v>994</v>
      </c>
      <c r="G10" s="5" t="s">
        <v>153</v>
      </c>
      <c r="H10" s="4" t="s">
        <v>199</v>
      </c>
      <c r="I10" s="4" t="s">
        <v>155</v>
      </c>
      <c r="J10" s="5">
        <v>1</v>
      </c>
      <c r="K10" s="5">
        <v>240</v>
      </c>
      <c r="L10" s="5">
        <v>2018</v>
      </c>
      <c r="M10" s="5" t="s">
        <v>995</v>
      </c>
      <c r="N10" s="4" t="s">
        <v>157</v>
      </c>
      <c r="O10" s="4" t="s">
        <v>771</v>
      </c>
      <c r="P10" s="4" t="s">
        <v>216</v>
      </c>
      <c r="Q10" s="4" t="s">
        <v>160</v>
      </c>
      <c r="R10" s="4" t="s">
        <v>329</v>
      </c>
      <c r="S10" s="5"/>
      <c r="T10" s="5"/>
      <c r="U10" s="7" t="str">
        <f>HYPERLINK("http://znanium.com/bookread2.php?book=915386","Ознакомиться")</f>
        <v>Ознакомиться</v>
      </c>
    </row>
    <row r="11" spans="1:21" s="8" customFormat="1" ht="33.75">
      <c r="A11" s="4"/>
      <c r="B11" s="5" t="s">
        <v>1574</v>
      </c>
      <c r="C11" s="6">
        <v>929.9</v>
      </c>
      <c r="D11" s="4" t="s">
        <v>1575</v>
      </c>
      <c r="E11" s="4" t="s">
        <v>1576</v>
      </c>
      <c r="F11" s="4" t="s">
        <v>1577</v>
      </c>
      <c r="G11" s="5" t="s">
        <v>153</v>
      </c>
      <c r="H11" s="4" t="s">
        <v>608</v>
      </c>
      <c r="I11" s="4"/>
      <c r="J11" s="5">
        <v>1</v>
      </c>
      <c r="K11" s="5">
        <v>368</v>
      </c>
      <c r="L11" s="5">
        <v>2017</v>
      </c>
      <c r="M11" s="5" t="s">
        <v>1578</v>
      </c>
      <c r="N11" s="4" t="s">
        <v>214</v>
      </c>
      <c r="O11" s="4" t="s">
        <v>215</v>
      </c>
      <c r="P11" s="4" t="s">
        <v>159</v>
      </c>
      <c r="Q11" s="4" t="s">
        <v>160</v>
      </c>
      <c r="R11" s="4"/>
      <c r="S11" s="5"/>
      <c r="T11" s="5"/>
      <c r="U11" s="7" t="str">
        <f>HYPERLINK("http://znanium.com/bookread2.php?book=780649","Ознакомиться")</f>
        <v>Ознакомиться</v>
      </c>
    </row>
    <row r="12" spans="1:21" s="8" customFormat="1" ht="45">
      <c r="A12" s="4"/>
      <c r="B12" s="5" t="s">
        <v>237</v>
      </c>
      <c r="C12" s="6">
        <v>919.9</v>
      </c>
      <c r="D12" s="4" t="s">
        <v>238</v>
      </c>
      <c r="E12" s="4" t="s">
        <v>239</v>
      </c>
      <c r="F12" s="4" t="s">
        <v>240</v>
      </c>
      <c r="G12" s="5" t="s">
        <v>153</v>
      </c>
      <c r="H12" s="4" t="s">
        <v>199</v>
      </c>
      <c r="I12" s="4" t="s">
        <v>155</v>
      </c>
      <c r="J12" s="5">
        <v>1</v>
      </c>
      <c r="K12" s="5">
        <v>367</v>
      </c>
      <c r="L12" s="5">
        <v>2016</v>
      </c>
      <c r="M12" s="5" t="s">
        <v>241</v>
      </c>
      <c r="N12" s="4" t="s">
        <v>157</v>
      </c>
      <c r="O12" s="4" t="s">
        <v>242</v>
      </c>
      <c r="P12" s="4" t="s">
        <v>159</v>
      </c>
      <c r="Q12" s="4" t="s">
        <v>160</v>
      </c>
      <c r="R12" s="4" t="s">
        <v>243</v>
      </c>
      <c r="S12" s="5"/>
      <c r="T12" s="5"/>
      <c r="U12" s="5"/>
    </row>
    <row r="13" spans="1:21" s="8" customFormat="1" ht="67.5">
      <c r="A13" s="4"/>
      <c r="B13" s="5" t="s">
        <v>663</v>
      </c>
      <c r="C13" s="6">
        <v>979.9</v>
      </c>
      <c r="D13" s="4" t="s">
        <v>664</v>
      </c>
      <c r="E13" s="4" t="s">
        <v>665</v>
      </c>
      <c r="F13" s="4" t="s">
        <v>666</v>
      </c>
      <c r="G13" s="5" t="s">
        <v>153</v>
      </c>
      <c r="H13" s="4" t="s">
        <v>364</v>
      </c>
      <c r="I13" s="4" t="s">
        <v>228</v>
      </c>
      <c r="J13" s="5">
        <v>16</v>
      </c>
      <c r="K13" s="5">
        <v>416</v>
      </c>
      <c r="L13" s="5">
        <v>2017</v>
      </c>
      <c r="M13" s="5" t="s">
        <v>667</v>
      </c>
      <c r="N13" s="4" t="s">
        <v>157</v>
      </c>
      <c r="O13" s="4" t="s">
        <v>388</v>
      </c>
      <c r="P13" s="4" t="s">
        <v>216</v>
      </c>
      <c r="Q13" s="4" t="s">
        <v>160</v>
      </c>
      <c r="R13" s="4" t="s">
        <v>668</v>
      </c>
      <c r="S13" s="5"/>
      <c r="T13" s="5"/>
      <c r="U13" s="7" t="str">
        <f>HYPERLINK("http://znanium.com/bookread2.php?book=945331","Ознакомиться")</f>
        <v>Ознакомиться</v>
      </c>
    </row>
    <row r="14" spans="1:21" s="8" customFormat="1" ht="45">
      <c r="A14" s="4"/>
      <c r="B14" s="5" t="s">
        <v>1579</v>
      </c>
      <c r="C14" s="6">
        <v>1200</v>
      </c>
      <c r="D14" s="4" t="s">
        <v>1580</v>
      </c>
      <c r="E14" s="4" t="s">
        <v>1581</v>
      </c>
      <c r="F14" s="4" t="s">
        <v>1582</v>
      </c>
      <c r="G14" s="5" t="s">
        <v>153</v>
      </c>
      <c r="H14" s="4" t="s">
        <v>154</v>
      </c>
      <c r="I14" s="4" t="s">
        <v>155</v>
      </c>
      <c r="J14" s="5">
        <v>1</v>
      </c>
      <c r="K14" s="5">
        <v>528</v>
      </c>
      <c r="L14" s="5">
        <v>2018</v>
      </c>
      <c r="M14" s="5" t="s">
        <v>1583</v>
      </c>
      <c r="N14" s="4" t="s">
        <v>314</v>
      </c>
      <c r="O14" s="4" t="s">
        <v>1584</v>
      </c>
      <c r="P14" s="4" t="s">
        <v>216</v>
      </c>
      <c r="Q14" s="4" t="s">
        <v>160</v>
      </c>
      <c r="R14" s="4" t="s">
        <v>1585</v>
      </c>
      <c r="S14" s="5"/>
      <c r="T14" s="5"/>
      <c r="U14" s="7" t="str">
        <f>HYPERLINK("http://znanium.com/bookread2.php?book=939217","Ознакомиться")</f>
        <v>Ознакомиться</v>
      </c>
    </row>
    <row r="15" spans="1:21" s="8" customFormat="1" ht="45">
      <c r="A15" s="4"/>
      <c r="B15" s="5" t="s">
        <v>1586</v>
      </c>
      <c r="C15" s="6">
        <v>1360</v>
      </c>
      <c r="D15" s="4" t="s">
        <v>1587</v>
      </c>
      <c r="E15" s="4" t="s">
        <v>1588</v>
      </c>
      <c r="F15" s="4" t="s">
        <v>1589</v>
      </c>
      <c r="G15" s="5" t="s">
        <v>153</v>
      </c>
      <c r="H15" s="4" t="s">
        <v>154</v>
      </c>
      <c r="I15" s="4"/>
      <c r="J15" s="5">
        <v>1</v>
      </c>
      <c r="K15" s="5">
        <v>544</v>
      </c>
      <c r="L15" s="5">
        <v>2017</v>
      </c>
      <c r="M15" s="5" t="s">
        <v>1590</v>
      </c>
      <c r="N15" s="4" t="s">
        <v>214</v>
      </c>
      <c r="O15" s="4" t="s">
        <v>537</v>
      </c>
      <c r="P15" s="4" t="s">
        <v>159</v>
      </c>
      <c r="Q15" s="4" t="s">
        <v>160</v>
      </c>
      <c r="R15" s="4" t="s">
        <v>1591</v>
      </c>
      <c r="S15" s="5"/>
      <c r="T15" s="5"/>
      <c r="U15" s="7" t="str">
        <f>HYPERLINK("http://znanium.com/bookread2.php?book=774755","Ознакомиться")</f>
        <v>Ознакомиться</v>
      </c>
    </row>
    <row r="16" spans="1:21" s="8" customFormat="1" ht="67.5">
      <c r="A16" s="4"/>
      <c r="B16" s="5" t="s">
        <v>1371</v>
      </c>
      <c r="C16" s="6">
        <v>570</v>
      </c>
      <c r="D16" s="4" t="s">
        <v>1372</v>
      </c>
      <c r="E16" s="4" t="s">
        <v>1373</v>
      </c>
      <c r="F16" s="4" t="s">
        <v>1374</v>
      </c>
      <c r="G16" s="5" t="s">
        <v>153</v>
      </c>
      <c r="H16" s="4" t="s">
        <v>199</v>
      </c>
      <c r="I16" s="4" t="s">
        <v>155</v>
      </c>
      <c r="J16" s="5">
        <v>1</v>
      </c>
      <c r="K16" s="5">
        <v>224</v>
      </c>
      <c r="L16" s="5">
        <v>2018</v>
      </c>
      <c r="M16" s="5" t="s">
        <v>1375</v>
      </c>
      <c r="N16" s="4" t="s">
        <v>157</v>
      </c>
      <c r="O16" s="4" t="s">
        <v>242</v>
      </c>
      <c r="P16" s="4" t="s">
        <v>216</v>
      </c>
      <c r="Q16" s="4" t="s">
        <v>160</v>
      </c>
      <c r="R16" s="4" t="s">
        <v>1376</v>
      </c>
      <c r="S16" s="5"/>
      <c r="T16" s="5"/>
      <c r="U16" s="7" t="str">
        <f>HYPERLINK("http://znanium.com/bookread2.php?book=922730","Ознакомиться")</f>
        <v>Ознакомиться</v>
      </c>
    </row>
    <row r="17" spans="1:21" s="8" customFormat="1" ht="67.5">
      <c r="A17" s="4"/>
      <c r="B17" s="5" t="s">
        <v>309</v>
      </c>
      <c r="C17" s="6">
        <v>694.9</v>
      </c>
      <c r="D17" s="4" t="s">
        <v>310</v>
      </c>
      <c r="E17" s="4" t="s">
        <v>311</v>
      </c>
      <c r="F17" s="4" t="s">
        <v>312</v>
      </c>
      <c r="G17" s="5" t="s">
        <v>153</v>
      </c>
      <c r="H17" s="4" t="s">
        <v>277</v>
      </c>
      <c r="I17" s="4" t="s">
        <v>155</v>
      </c>
      <c r="J17" s="5">
        <v>20</v>
      </c>
      <c r="K17" s="5">
        <v>325</v>
      </c>
      <c r="L17" s="5">
        <v>2017</v>
      </c>
      <c r="M17" s="5" t="s">
        <v>313</v>
      </c>
      <c r="N17" s="4" t="s">
        <v>314</v>
      </c>
      <c r="O17" s="4" t="s">
        <v>315</v>
      </c>
      <c r="P17" s="4" t="s">
        <v>216</v>
      </c>
      <c r="Q17" s="4" t="s">
        <v>160</v>
      </c>
      <c r="R17" s="4" t="s">
        <v>316</v>
      </c>
      <c r="S17" s="5"/>
      <c r="T17" s="5"/>
      <c r="U17" s="7" t="str">
        <f>HYPERLINK("http://znanium.com/bookread2.php?book=415433","Ознакомиться")</f>
        <v>Ознакомиться</v>
      </c>
    </row>
    <row r="18" spans="1:21" s="8" customFormat="1" ht="78.75">
      <c r="A18" s="4"/>
      <c r="B18" s="5" t="s">
        <v>323</v>
      </c>
      <c r="C18" s="6">
        <v>809.9</v>
      </c>
      <c r="D18" s="4" t="s">
        <v>324</v>
      </c>
      <c r="E18" s="4" t="s">
        <v>325</v>
      </c>
      <c r="F18" s="4" t="s">
        <v>326</v>
      </c>
      <c r="G18" s="5" t="s">
        <v>153</v>
      </c>
      <c r="H18" s="4" t="s">
        <v>199</v>
      </c>
      <c r="I18" s="4" t="s">
        <v>155</v>
      </c>
      <c r="J18" s="5">
        <v>1</v>
      </c>
      <c r="K18" s="5">
        <v>320</v>
      </c>
      <c r="L18" s="5">
        <v>2018</v>
      </c>
      <c r="M18" s="5" t="s">
        <v>327</v>
      </c>
      <c r="N18" s="4" t="s">
        <v>314</v>
      </c>
      <c r="O18" s="4" t="s">
        <v>328</v>
      </c>
      <c r="P18" s="4" t="s">
        <v>159</v>
      </c>
      <c r="Q18" s="4" t="s">
        <v>160</v>
      </c>
      <c r="R18" s="4" t="s">
        <v>329</v>
      </c>
      <c r="S18" s="5"/>
      <c r="T18" s="5"/>
      <c r="U18" s="7" t="str">
        <f>HYPERLINK("http://znanium.com/bookread2.php?book=913326","Ознакомиться")</f>
        <v>Ознакомиться</v>
      </c>
    </row>
    <row r="19" spans="1:21" s="8" customFormat="1" ht="33.75">
      <c r="A19" s="4"/>
      <c r="B19" s="5" t="s">
        <v>341</v>
      </c>
      <c r="C19" s="6">
        <v>774.9</v>
      </c>
      <c r="D19" s="4" t="s">
        <v>342</v>
      </c>
      <c r="E19" s="4" t="s">
        <v>343</v>
      </c>
      <c r="F19" s="4" t="s">
        <v>344</v>
      </c>
      <c r="G19" s="5" t="s">
        <v>153</v>
      </c>
      <c r="H19" s="4" t="s">
        <v>277</v>
      </c>
      <c r="I19" s="4" t="s">
        <v>228</v>
      </c>
      <c r="J19" s="5">
        <v>1</v>
      </c>
      <c r="K19" s="5">
        <v>308</v>
      </c>
      <c r="L19" s="5">
        <v>2018</v>
      </c>
      <c r="M19" s="5" t="s">
        <v>345</v>
      </c>
      <c r="N19" s="4" t="s">
        <v>314</v>
      </c>
      <c r="O19" s="4" t="s">
        <v>346</v>
      </c>
      <c r="P19" s="4" t="s">
        <v>159</v>
      </c>
      <c r="Q19" s="4" t="s">
        <v>160</v>
      </c>
      <c r="R19" s="4"/>
      <c r="S19" s="5" t="s">
        <v>162</v>
      </c>
      <c r="T19" s="5"/>
      <c r="U19" s="7" t="str">
        <f>HYPERLINK("http://znanium.com/bookread2.php?book=512202","Ознакомиться")</f>
        <v>Ознакомиться</v>
      </c>
    </row>
    <row r="20" spans="1:21" s="8" customFormat="1" ht="45">
      <c r="A20" s="4"/>
      <c r="B20" s="5" t="s">
        <v>360</v>
      </c>
      <c r="C20" s="6">
        <v>1370</v>
      </c>
      <c r="D20" s="4" t="s">
        <v>361</v>
      </c>
      <c r="E20" s="4" t="s">
        <v>362</v>
      </c>
      <c r="F20" s="4" t="s">
        <v>363</v>
      </c>
      <c r="G20" s="5" t="s">
        <v>153</v>
      </c>
      <c r="H20" s="4" t="s">
        <v>364</v>
      </c>
      <c r="I20" s="4" t="s">
        <v>155</v>
      </c>
      <c r="J20" s="5">
        <v>12</v>
      </c>
      <c r="K20" s="5">
        <v>480</v>
      </c>
      <c r="L20" s="5">
        <v>2018</v>
      </c>
      <c r="M20" s="5" t="s">
        <v>365</v>
      </c>
      <c r="N20" s="4" t="s">
        <v>180</v>
      </c>
      <c r="O20" s="4" t="s">
        <v>366</v>
      </c>
      <c r="P20" s="4" t="s">
        <v>159</v>
      </c>
      <c r="Q20" s="4" t="s">
        <v>160</v>
      </c>
      <c r="R20" s="4" t="s">
        <v>243</v>
      </c>
      <c r="S20" s="5"/>
      <c r="T20" s="5"/>
      <c r="U20" s="7" t="str">
        <f>HYPERLINK("http://znanium.com/bookread2.php?book=915794","Ознакомиться")</f>
        <v>Ознакомиться</v>
      </c>
    </row>
    <row r="21" spans="1:21" s="8" customFormat="1" ht="33.75">
      <c r="A21" s="4"/>
      <c r="B21" s="5" t="s">
        <v>383</v>
      </c>
      <c r="C21" s="6">
        <v>354.9</v>
      </c>
      <c r="D21" s="4" t="s">
        <v>384</v>
      </c>
      <c r="E21" s="4" t="s">
        <v>385</v>
      </c>
      <c r="F21" s="4" t="s">
        <v>386</v>
      </c>
      <c r="G21" s="5" t="s">
        <v>147</v>
      </c>
      <c r="H21" s="4" t="s">
        <v>199</v>
      </c>
      <c r="I21" s="4" t="s">
        <v>228</v>
      </c>
      <c r="J21" s="5">
        <v>1</v>
      </c>
      <c r="K21" s="5">
        <v>168</v>
      </c>
      <c r="L21" s="5">
        <v>2017</v>
      </c>
      <c r="M21" s="5" t="s">
        <v>387</v>
      </c>
      <c r="N21" s="4" t="s">
        <v>157</v>
      </c>
      <c r="O21" s="4" t="s">
        <v>388</v>
      </c>
      <c r="P21" s="4" t="s">
        <v>389</v>
      </c>
      <c r="Q21" s="4" t="s">
        <v>160</v>
      </c>
      <c r="R21" s="4"/>
      <c r="S21" s="5"/>
      <c r="T21" s="5"/>
      <c r="U21" s="7" t="str">
        <f>HYPERLINK("http://znanium.com/bookread2.php?book=478844","Ознакомиться")</f>
        <v>Ознакомиться</v>
      </c>
    </row>
    <row r="22" spans="1:21" s="8" customFormat="1" ht="45">
      <c r="A22" s="4"/>
      <c r="B22" s="5" t="s">
        <v>1592</v>
      </c>
      <c r="C22" s="6">
        <v>799.9</v>
      </c>
      <c r="D22" s="4" t="s">
        <v>1593</v>
      </c>
      <c r="E22" s="4" t="s">
        <v>1533</v>
      </c>
      <c r="F22" s="4" t="s">
        <v>1594</v>
      </c>
      <c r="G22" s="5" t="s">
        <v>153</v>
      </c>
      <c r="H22" s="4" t="s">
        <v>199</v>
      </c>
      <c r="I22" s="4" t="s">
        <v>228</v>
      </c>
      <c r="J22" s="5">
        <v>1</v>
      </c>
      <c r="K22" s="5">
        <v>368</v>
      </c>
      <c r="L22" s="5">
        <v>2016</v>
      </c>
      <c r="M22" s="5" t="s">
        <v>1595</v>
      </c>
      <c r="N22" s="4" t="s">
        <v>180</v>
      </c>
      <c r="O22" s="4" t="s">
        <v>585</v>
      </c>
      <c r="P22" s="4" t="s">
        <v>159</v>
      </c>
      <c r="Q22" s="4" t="s">
        <v>160</v>
      </c>
      <c r="R22" s="4" t="s">
        <v>1596</v>
      </c>
      <c r="S22" s="5"/>
      <c r="T22" s="5"/>
      <c r="U22" s="5"/>
    </row>
    <row r="23" spans="1:21" s="8" customFormat="1" ht="56.25">
      <c r="A23" s="4"/>
      <c r="B23" s="5" t="s">
        <v>936</v>
      </c>
      <c r="C23" s="6">
        <v>800</v>
      </c>
      <c r="D23" s="4" t="s">
        <v>937</v>
      </c>
      <c r="E23" s="4" t="s">
        <v>938</v>
      </c>
      <c r="F23" s="4" t="s">
        <v>862</v>
      </c>
      <c r="G23" s="5" t="s">
        <v>153</v>
      </c>
      <c r="H23" s="4" t="s">
        <v>364</v>
      </c>
      <c r="I23" s="4" t="s">
        <v>155</v>
      </c>
      <c r="J23" s="5">
        <v>1</v>
      </c>
      <c r="K23" s="5">
        <v>317</v>
      </c>
      <c r="L23" s="5">
        <v>2018</v>
      </c>
      <c r="M23" s="5" t="s">
        <v>939</v>
      </c>
      <c r="N23" s="4" t="s">
        <v>157</v>
      </c>
      <c r="O23" s="4" t="s">
        <v>201</v>
      </c>
      <c r="P23" s="4" t="s">
        <v>159</v>
      </c>
      <c r="Q23" s="4" t="s">
        <v>160</v>
      </c>
      <c r="R23" s="4" t="s">
        <v>940</v>
      </c>
      <c r="S23" s="5"/>
      <c r="T23" s="5"/>
      <c r="U23" s="7" t="str">
        <f>HYPERLINK("http://znanium.com/bookread2.php?book=941907","Ознакомиться")</f>
        <v>Ознакомиться</v>
      </c>
    </row>
    <row r="24" spans="1:21" s="8" customFormat="1" ht="45">
      <c r="A24" s="4"/>
      <c r="B24" s="5" t="s">
        <v>1145</v>
      </c>
      <c r="C24" s="6">
        <v>684.9</v>
      </c>
      <c r="D24" s="4" t="s">
        <v>1146</v>
      </c>
      <c r="E24" s="4" t="s">
        <v>1147</v>
      </c>
      <c r="F24" s="4" t="s">
        <v>989</v>
      </c>
      <c r="G24" s="5" t="s">
        <v>153</v>
      </c>
      <c r="H24" s="4" t="s">
        <v>199</v>
      </c>
      <c r="I24" s="4" t="s">
        <v>228</v>
      </c>
      <c r="J24" s="5">
        <v>1</v>
      </c>
      <c r="K24" s="5">
        <v>272</v>
      </c>
      <c r="L24" s="5">
        <v>2018</v>
      </c>
      <c r="M24" s="5" t="s">
        <v>1148</v>
      </c>
      <c r="N24" s="4" t="s">
        <v>157</v>
      </c>
      <c r="O24" s="4" t="s">
        <v>242</v>
      </c>
      <c r="P24" s="4" t="s">
        <v>216</v>
      </c>
      <c r="Q24" s="4" t="s">
        <v>160</v>
      </c>
      <c r="R24" s="4" t="s">
        <v>1149</v>
      </c>
      <c r="S24" s="5"/>
      <c r="T24" s="5"/>
      <c r="U24" s="7" t="str">
        <f>HYPERLINK("http://znanium.com/bookread2.php?book=142150","Ознакомиться")</f>
        <v>Ознакомиться</v>
      </c>
    </row>
    <row r="25" spans="1:21" s="8" customFormat="1" ht="67.5">
      <c r="A25" s="4"/>
      <c r="B25" s="5" t="s">
        <v>1377</v>
      </c>
      <c r="C25" s="6">
        <v>374.9</v>
      </c>
      <c r="D25" s="4" t="s">
        <v>1378</v>
      </c>
      <c r="E25" s="4" t="s">
        <v>1379</v>
      </c>
      <c r="F25" s="4" t="s">
        <v>1380</v>
      </c>
      <c r="G25" s="5" t="s">
        <v>147</v>
      </c>
      <c r="H25" s="4" t="s">
        <v>199</v>
      </c>
      <c r="I25" s="4" t="s">
        <v>1381</v>
      </c>
      <c r="J25" s="5">
        <v>20</v>
      </c>
      <c r="K25" s="5">
        <v>176</v>
      </c>
      <c r="L25" s="5">
        <v>2017</v>
      </c>
      <c r="M25" s="5" t="s">
        <v>1382</v>
      </c>
      <c r="N25" s="4" t="s">
        <v>314</v>
      </c>
      <c r="O25" s="4" t="s">
        <v>1383</v>
      </c>
      <c r="P25" s="4" t="s">
        <v>216</v>
      </c>
      <c r="Q25" s="4" t="s">
        <v>160</v>
      </c>
      <c r="R25" s="4" t="s">
        <v>1384</v>
      </c>
      <c r="S25" s="5"/>
      <c r="T25" s="5"/>
      <c r="U25" s="7" t="str">
        <f>HYPERLINK("http://znanium.com/bookread2.php?book=417040","Ознакомиться")</f>
        <v>Ознакомиться</v>
      </c>
    </row>
    <row r="26" spans="1:21" s="8" customFormat="1" ht="67.5">
      <c r="A26" s="4"/>
      <c r="B26" s="5" t="s">
        <v>1385</v>
      </c>
      <c r="C26" s="6">
        <v>364.9</v>
      </c>
      <c r="D26" s="4" t="s">
        <v>1386</v>
      </c>
      <c r="E26" s="4" t="s">
        <v>1387</v>
      </c>
      <c r="F26" s="4" t="s">
        <v>1388</v>
      </c>
      <c r="G26" s="5" t="s">
        <v>147</v>
      </c>
      <c r="H26" s="4" t="s">
        <v>199</v>
      </c>
      <c r="I26" s="4" t="s">
        <v>1389</v>
      </c>
      <c r="J26" s="5">
        <v>20</v>
      </c>
      <c r="K26" s="5">
        <v>176</v>
      </c>
      <c r="L26" s="5">
        <v>2017</v>
      </c>
      <c r="M26" s="5" t="s">
        <v>1390</v>
      </c>
      <c r="N26" s="4" t="s">
        <v>314</v>
      </c>
      <c r="O26" s="4" t="s">
        <v>1383</v>
      </c>
      <c r="P26" s="4" t="s">
        <v>216</v>
      </c>
      <c r="Q26" s="4" t="s">
        <v>160</v>
      </c>
      <c r="R26" s="4" t="s">
        <v>1384</v>
      </c>
      <c r="S26" s="5"/>
      <c r="T26" s="5"/>
      <c r="U26" s="7" t="str">
        <f>HYPERLINK("http://znanium.com/bookread2.php?book=524906","Ознакомиться")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1613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33.75">
      <c r="A9" s="4"/>
      <c r="B9" s="5" t="s">
        <v>1574</v>
      </c>
      <c r="C9" s="6">
        <v>929.9</v>
      </c>
      <c r="D9" s="4" t="s">
        <v>1575</v>
      </c>
      <c r="E9" s="4" t="s">
        <v>1576</v>
      </c>
      <c r="F9" s="4" t="s">
        <v>1577</v>
      </c>
      <c r="G9" s="5" t="s">
        <v>153</v>
      </c>
      <c r="H9" s="4" t="s">
        <v>608</v>
      </c>
      <c r="I9" s="4"/>
      <c r="J9" s="5">
        <v>1</v>
      </c>
      <c r="K9" s="5">
        <v>368</v>
      </c>
      <c r="L9" s="5">
        <v>2017</v>
      </c>
      <c r="M9" s="5" t="s">
        <v>1578</v>
      </c>
      <c r="N9" s="4" t="s">
        <v>214</v>
      </c>
      <c r="O9" s="4" t="s">
        <v>215</v>
      </c>
      <c r="P9" s="4" t="s">
        <v>159</v>
      </c>
      <c r="Q9" s="4" t="s">
        <v>160</v>
      </c>
      <c r="R9" s="4"/>
      <c r="S9" s="5"/>
      <c r="T9" s="5"/>
      <c r="U9" s="7" t="str">
        <f>HYPERLINK("http://znanium.com/bookread2.php?book=780649","Ознакомиться")</f>
        <v>Ознакомиться</v>
      </c>
    </row>
    <row r="10" spans="1:21" s="8" customFormat="1" ht="45">
      <c r="A10" s="4"/>
      <c r="B10" s="5" t="s">
        <v>237</v>
      </c>
      <c r="C10" s="6">
        <v>919.9</v>
      </c>
      <c r="D10" s="4" t="s">
        <v>238</v>
      </c>
      <c r="E10" s="4" t="s">
        <v>239</v>
      </c>
      <c r="F10" s="4" t="s">
        <v>240</v>
      </c>
      <c r="G10" s="5" t="s">
        <v>153</v>
      </c>
      <c r="H10" s="4" t="s">
        <v>199</v>
      </c>
      <c r="I10" s="4" t="s">
        <v>155</v>
      </c>
      <c r="J10" s="5">
        <v>1</v>
      </c>
      <c r="K10" s="5">
        <v>367</v>
      </c>
      <c r="L10" s="5">
        <v>2016</v>
      </c>
      <c r="M10" s="5" t="s">
        <v>241</v>
      </c>
      <c r="N10" s="4" t="s">
        <v>157</v>
      </c>
      <c r="O10" s="4" t="s">
        <v>242</v>
      </c>
      <c r="P10" s="4" t="s">
        <v>159</v>
      </c>
      <c r="Q10" s="4" t="s">
        <v>160</v>
      </c>
      <c r="R10" s="4" t="s">
        <v>243</v>
      </c>
      <c r="S10" s="5"/>
      <c r="T10" s="5"/>
      <c r="U10" s="5"/>
    </row>
    <row r="11" spans="1:21" s="8" customFormat="1" ht="45">
      <c r="A11" s="4"/>
      <c r="B11" s="5" t="s">
        <v>1579</v>
      </c>
      <c r="C11" s="6">
        <v>1200</v>
      </c>
      <c r="D11" s="4" t="s">
        <v>1580</v>
      </c>
      <c r="E11" s="4" t="s">
        <v>1581</v>
      </c>
      <c r="F11" s="4" t="s">
        <v>1582</v>
      </c>
      <c r="G11" s="5" t="s">
        <v>153</v>
      </c>
      <c r="H11" s="4" t="s">
        <v>154</v>
      </c>
      <c r="I11" s="4" t="s">
        <v>155</v>
      </c>
      <c r="J11" s="5">
        <v>1</v>
      </c>
      <c r="K11" s="5">
        <v>528</v>
      </c>
      <c r="L11" s="5">
        <v>2018</v>
      </c>
      <c r="M11" s="5" t="s">
        <v>1583</v>
      </c>
      <c r="N11" s="4" t="s">
        <v>314</v>
      </c>
      <c r="O11" s="4" t="s">
        <v>1584</v>
      </c>
      <c r="P11" s="4" t="s">
        <v>216</v>
      </c>
      <c r="Q11" s="4" t="s">
        <v>160</v>
      </c>
      <c r="R11" s="4" t="s">
        <v>1585</v>
      </c>
      <c r="S11" s="5"/>
      <c r="T11" s="5"/>
      <c r="U11" s="7" t="str">
        <f>HYPERLINK("http://znanium.com/bookread2.php?book=939217","Ознакомиться")</f>
        <v>Ознакомиться</v>
      </c>
    </row>
    <row r="12" spans="1:21" s="8" customFormat="1" ht="45">
      <c r="A12" s="4"/>
      <c r="B12" s="5" t="s">
        <v>1586</v>
      </c>
      <c r="C12" s="6">
        <v>1360</v>
      </c>
      <c r="D12" s="4" t="s">
        <v>1587</v>
      </c>
      <c r="E12" s="4" t="s">
        <v>1588</v>
      </c>
      <c r="F12" s="4" t="s">
        <v>1589</v>
      </c>
      <c r="G12" s="5" t="s">
        <v>153</v>
      </c>
      <c r="H12" s="4" t="s">
        <v>154</v>
      </c>
      <c r="I12" s="4"/>
      <c r="J12" s="5">
        <v>1</v>
      </c>
      <c r="K12" s="5">
        <v>544</v>
      </c>
      <c r="L12" s="5">
        <v>2017</v>
      </c>
      <c r="M12" s="5" t="s">
        <v>1590</v>
      </c>
      <c r="N12" s="4" t="s">
        <v>214</v>
      </c>
      <c r="O12" s="4" t="s">
        <v>537</v>
      </c>
      <c r="P12" s="4" t="s">
        <v>159</v>
      </c>
      <c r="Q12" s="4" t="s">
        <v>160</v>
      </c>
      <c r="R12" s="4" t="s">
        <v>1591</v>
      </c>
      <c r="S12" s="5"/>
      <c r="T12" s="5"/>
      <c r="U12" s="7" t="str">
        <f>HYPERLINK("http://znanium.com/bookread2.php?book=774755","Ознакомиться")</f>
        <v>Ознакомиться</v>
      </c>
    </row>
    <row r="13" spans="1:21" s="8" customFormat="1" ht="56.25">
      <c r="A13" s="4"/>
      <c r="B13" s="5" t="s">
        <v>1391</v>
      </c>
      <c r="C13" s="6">
        <v>454.9</v>
      </c>
      <c r="D13" s="4" t="s">
        <v>1392</v>
      </c>
      <c r="E13" s="4" t="s">
        <v>1393</v>
      </c>
      <c r="F13" s="4" t="s">
        <v>1394</v>
      </c>
      <c r="G13" s="5" t="s">
        <v>153</v>
      </c>
      <c r="H13" s="4" t="s">
        <v>394</v>
      </c>
      <c r="I13" s="4" t="s">
        <v>395</v>
      </c>
      <c r="J13" s="5">
        <v>1</v>
      </c>
      <c r="K13" s="5">
        <v>208</v>
      </c>
      <c r="L13" s="5">
        <v>2016</v>
      </c>
      <c r="M13" s="5" t="s">
        <v>1395</v>
      </c>
      <c r="N13" s="4" t="s">
        <v>157</v>
      </c>
      <c r="O13" s="4" t="s">
        <v>201</v>
      </c>
      <c r="P13" s="4" t="s">
        <v>216</v>
      </c>
      <c r="Q13" s="4" t="s">
        <v>160</v>
      </c>
      <c r="R13" s="4" t="s">
        <v>1396</v>
      </c>
      <c r="S13" s="5"/>
      <c r="T13" s="5"/>
      <c r="U13" s="7" t="str">
        <f>HYPERLINK("http://znanium.com/bookread2.php?book=260235","Ознакомиться")</f>
        <v>Ознакомиться</v>
      </c>
    </row>
    <row r="14" spans="1:21" s="8" customFormat="1" ht="67.5">
      <c r="A14" s="4"/>
      <c r="B14" s="5" t="s">
        <v>309</v>
      </c>
      <c r="C14" s="6">
        <v>694.9</v>
      </c>
      <c r="D14" s="4" t="s">
        <v>310</v>
      </c>
      <c r="E14" s="4" t="s">
        <v>311</v>
      </c>
      <c r="F14" s="4" t="s">
        <v>312</v>
      </c>
      <c r="G14" s="5" t="s">
        <v>153</v>
      </c>
      <c r="H14" s="4" t="s">
        <v>277</v>
      </c>
      <c r="I14" s="4" t="s">
        <v>155</v>
      </c>
      <c r="J14" s="5">
        <v>20</v>
      </c>
      <c r="K14" s="5">
        <v>325</v>
      </c>
      <c r="L14" s="5">
        <v>2017</v>
      </c>
      <c r="M14" s="5" t="s">
        <v>313</v>
      </c>
      <c r="N14" s="4" t="s">
        <v>314</v>
      </c>
      <c r="O14" s="4" t="s">
        <v>315</v>
      </c>
      <c r="P14" s="4" t="s">
        <v>216</v>
      </c>
      <c r="Q14" s="4" t="s">
        <v>160</v>
      </c>
      <c r="R14" s="4" t="s">
        <v>316</v>
      </c>
      <c r="S14" s="5"/>
      <c r="T14" s="5"/>
      <c r="U14" s="7" t="str">
        <f>HYPERLINK("http://znanium.com/bookread2.php?book=415433","Ознакомиться")</f>
        <v>Ознакомиться</v>
      </c>
    </row>
    <row r="15" spans="1:21" s="8" customFormat="1" ht="78.75">
      <c r="A15" s="4"/>
      <c r="B15" s="5" t="s">
        <v>323</v>
      </c>
      <c r="C15" s="6">
        <v>809.9</v>
      </c>
      <c r="D15" s="4" t="s">
        <v>324</v>
      </c>
      <c r="E15" s="4" t="s">
        <v>325</v>
      </c>
      <c r="F15" s="4" t="s">
        <v>326</v>
      </c>
      <c r="G15" s="5" t="s">
        <v>153</v>
      </c>
      <c r="H15" s="4" t="s">
        <v>199</v>
      </c>
      <c r="I15" s="4" t="s">
        <v>155</v>
      </c>
      <c r="J15" s="5">
        <v>1</v>
      </c>
      <c r="K15" s="5">
        <v>320</v>
      </c>
      <c r="L15" s="5">
        <v>2018</v>
      </c>
      <c r="M15" s="5" t="s">
        <v>327</v>
      </c>
      <c r="N15" s="4" t="s">
        <v>314</v>
      </c>
      <c r="O15" s="4" t="s">
        <v>328</v>
      </c>
      <c r="P15" s="4" t="s">
        <v>159</v>
      </c>
      <c r="Q15" s="4" t="s">
        <v>160</v>
      </c>
      <c r="R15" s="4" t="s">
        <v>329</v>
      </c>
      <c r="S15" s="5"/>
      <c r="T15" s="5"/>
      <c r="U15" s="7" t="str">
        <f>HYPERLINK("http://znanium.com/bookread2.php?book=913326","Ознакомиться")</f>
        <v>Ознакомиться</v>
      </c>
    </row>
    <row r="16" spans="1:21" s="8" customFormat="1" ht="33.75">
      <c r="A16" s="4"/>
      <c r="B16" s="5" t="s">
        <v>341</v>
      </c>
      <c r="C16" s="6">
        <v>774.9</v>
      </c>
      <c r="D16" s="4" t="s">
        <v>342</v>
      </c>
      <c r="E16" s="4" t="s">
        <v>343</v>
      </c>
      <c r="F16" s="4" t="s">
        <v>344</v>
      </c>
      <c r="G16" s="5" t="s">
        <v>153</v>
      </c>
      <c r="H16" s="4" t="s">
        <v>277</v>
      </c>
      <c r="I16" s="4" t="s">
        <v>228</v>
      </c>
      <c r="J16" s="5">
        <v>1</v>
      </c>
      <c r="K16" s="5">
        <v>308</v>
      </c>
      <c r="L16" s="5">
        <v>2018</v>
      </c>
      <c r="M16" s="5" t="s">
        <v>345</v>
      </c>
      <c r="N16" s="4" t="s">
        <v>314</v>
      </c>
      <c r="O16" s="4" t="s">
        <v>346</v>
      </c>
      <c r="P16" s="4" t="s">
        <v>159</v>
      </c>
      <c r="Q16" s="4" t="s">
        <v>160</v>
      </c>
      <c r="R16" s="4"/>
      <c r="S16" s="5" t="s">
        <v>162</v>
      </c>
      <c r="T16" s="5"/>
      <c r="U16" s="7" t="str">
        <f>HYPERLINK("http://znanium.com/bookread2.php?book=512202","Ознакомиться")</f>
        <v>Ознакомиться</v>
      </c>
    </row>
    <row r="17" spans="1:21" s="8" customFormat="1" ht="45">
      <c r="A17" s="4"/>
      <c r="B17" s="5" t="s">
        <v>360</v>
      </c>
      <c r="C17" s="6">
        <v>1370</v>
      </c>
      <c r="D17" s="4" t="s">
        <v>361</v>
      </c>
      <c r="E17" s="4" t="s">
        <v>362</v>
      </c>
      <c r="F17" s="4" t="s">
        <v>363</v>
      </c>
      <c r="G17" s="5" t="s">
        <v>153</v>
      </c>
      <c r="H17" s="4" t="s">
        <v>364</v>
      </c>
      <c r="I17" s="4" t="s">
        <v>155</v>
      </c>
      <c r="J17" s="5">
        <v>12</v>
      </c>
      <c r="K17" s="5">
        <v>480</v>
      </c>
      <c r="L17" s="5">
        <v>2018</v>
      </c>
      <c r="M17" s="5" t="s">
        <v>365</v>
      </c>
      <c r="N17" s="4" t="s">
        <v>180</v>
      </c>
      <c r="O17" s="4" t="s">
        <v>366</v>
      </c>
      <c r="P17" s="4" t="s">
        <v>159</v>
      </c>
      <c r="Q17" s="4" t="s">
        <v>160</v>
      </c>
      <c r="R17" s="4" t="s">
        <v>243</v>
      </c>
      <c r="S17" s="5"/>
      <c r="T17" s="5"/>
      <c r="U17" s="7" t="str">
        <f>HYPERLINK("http://znanium.com/bookread2.php?book=915794","Ознакомиться")</f>
        <v>Ознакомиться</v>
      </c>
    </row>
    <row r="18" spans="1:21" s="8" customFormat="1" ht="33.75">
      <c r="A18" s="4"/>
      <c r="B18" s="5" t="s">
        <v>383</v>
      </c>
      <c r="C18" s="6">
        <v>354.9</v>
      </c>
      <c r="D18" s="4" t="s">
        <v>384</v>
      </c>
      <c r="E18" s="4" t="s">
        <v>385</v>
      </c>
      <c r="F18" s="4" t="s">
        <v>386</v>
      </c>
      <c r="G18" s="5" t="s">
        <v>147</v>
      </c>
      <c r="H18" s="4" t="s">
        <v>199</v>
      </c>
      <c r="I18" s="4" t="s">
        <v>228</v>
      </c>
      <c r="J18" s="5">
        <v>1</v>
      </c>
      <c r="K18" s="5">
        <v>168</v>
      </c>
      <c r="L18" s="5">
        <v>2017</v>
      </c>
      <c r="M18" s="5" t="s">
        <v>387</v>
      </c>
      <c r="N18" s="4" t="s">
        <v>157</v>
      </c>
      <c r="O18" s="4" t="s">
        <v>388</v>
      </c>
      <c r="P18" s="4" t="s">
        <v>389</v>
      </c>
      <c r="Q18" s="4" t="s">
        <v>160</v>
      </c>
      <c r="R18" s="4"/>
      <c r="S18" s="5"/>
      <c r="T18" s="5"/>
      <c r="U18" s="7" t="str">
        <f>HYPERLINK("http://znanium.com/bookread2.php?book=478844","Ознакомиться")</f>
        <v>Ознакомиться</v>
      </c>
    </row>
    <row r="19" spans="1:21" s="8" customFormat="1" ht="45">
      <c r="A19" s="4"/>
      <c r="B19" s="5" t="s">
        <v>1592</v>
      </c>
      <c r="C19" s="6">
        <v>799.9</v>
      </c>
      <c r="D19" s="4" t="s">
        <v>1593</v>
      </c>
      <c r="E19" s="4" t="s">
        <v>1533</v>
      </c>
      <c r="F19" s="4" t="s">
        <v>1594</v>
      </c>
      <c r="G19" s="5" t="s">
        <v>153</v>
      </c>
      <c r="H19" s="4" t="s">
        <v>199</v>
      </c>
      <c r="I19" s="4" t="s">
        <v>228</v>
      </c>
      <c r="J19" s="5">
        <v>1</v>
      </c>
      <c r="K19" s="5">
        <v>368</v>
      </c>
      <c r="L19" s="5">
        <v>2016</v>
      </c>
      <c r="M19" s="5" t="s">
        <v>1595</v>
      </c>
      <c r="N19" s="4" t="s">
        <v>180</v>
      </c>
      <c r="O19" s="4" t="s">
        <v>585</v>
      </c>
      <c r="P19" s="4" t="s">
        <v>159</v>
      </c>
      <c r="Q19" s="4" t="s">
        <v>160</v>
      </c>
      <c r="R19" s="4" t="s">
        <v>1596</v>
      </c>
      <c r="S19" s="5"/>
      <c r="T19" s="5"/>
      <c r="U19" s="5"/>
    </row>
    <row r="20" spans="1:21" s="8" customFormat="1" ht="56.25">
      <c r="A20" s="4"/>
      <c r="B20" s="5" t="s">
        <v>936</v>
      </c>
      <c r="C20" s="6">
        <v>800</v>
      </c>
      <c r="D20" s="4" t="s">
        <v>937</v>
      </c>
      <c r="E20" s="4" t="s">
        <v>938</v>
      </c>
      <c r="F20" s="4" t="s">
        <v>862</v>
      </c>
      <c r="G20" s="5" t="s">
        <v>153</v>
      </c>
      <c r="H20" s="4" t="s">
        <v>364</v>
      </c>
      <c r="I20" s="4" t="s">
        <v>155</v>
      </c>
      <c r="J20" s="5">
        <v>1</v>
      </c>
      <c r="K20" s="5">
        <v>317</v>
      </c>
      <c r="L20" s="5">
        <v>2018</v>
      </c>
      <c r="M20" s="5" t="s">
        <v>939</v>
      </c>
      <c r="N20" s="4" t="s">
        <v>157</v>
      </c>
      <c r="O20" s="4" t="s">
        <v>201</v>
      </c>
      <c r="P20" s="4" t="s">
        <v>159</v>
      </c>
      <c r="Q20" s="4" t="s">
        <v>160</v>
      </c>
      <c r="R20" s="4" t="s">
        <v>940</v>
      </c>
      <c r="S20" s="5"/>
      <c r="T20" s="5"/>
      <c r="U20" s="7" t="str">
        <f>HYPERLINK("http://znanium.com/bookread2.php?book=941907","Ознакомиться")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B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1614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56.25">
      <c r="A9" s="4"/>
      <c r="B9" s="5" t="s">
        <v>1397</v>
      </c>
      <c r="C9" s="6">
        <v>804.9</v>
      </c>
      <c r="D9" s="4" t="s">
        <v>1398</v>
      </c>
      <c r="E9" s="4" t="s">
        <v>1399</v>
      </c>
      <c r="F9" s="4" t="s">
        <v>1400</v>
      </c>
      <c r="G9" s="5" t="s">
        <v>153</v>
      </c>
      <c r="H9" s="4" t="s">
        <v>254</v>
      </c>
      <c r="I9" s="4" t="s">
        <v>155</v>
      </c>
      <c r="J9" s="5">
        <v>18</v>
      </c>
      <c r="K9" s="5">
        <v>368</v>
      </c>
      <c r="L9" s="5">
        <v>2017</v>
      </c>
      <c r="M9" s="5" t="s">
        <v>1401</v>
      </c>
      <c r="N9" s="4" t="s">
        <v>314</v>
      </c>
      <c r="O9" s="4" t="s">
        <v>561</v>
      </c>
      <c r="P9" s="4" t="s">
        <v>159</v>
      </c>
      <c r="Q9" s="4" t="s">
        <v>160</v>
      </c>
      <c r="R9" s="4" t="s">
        <v>1402</v>
      </c>
      <c r="S9" s="5"/>
      <c r="T9" s="5"/>
      <c r="U9" s="7" t="str">
        <f>HYPERLINK("http://znanium.com/bookread2.php?book=206421","Ознакомиться")</f>
        <v>Ознакомиться</v>
      </c>
    </row>
    <row r="10" spans="1:21" s="8" customFormat="1" ht="33.75">
      <c r="A10" s="4"/>
      <c r="B10" s="5" t="s">
        <v>1574</v>
      </c>
      <c r="C10" s="6">
        <v>929.9</v>
      </c>
      <c r="D10" s="4" t="s">
        <v>1575</v>
      </c>
      <c r="E10" s="4" t="s">
        <v>1576</v>
      </c>
      <c r="F10" s="4" t="s">
        <v>1577</v>
      </c>
      <c r="G10" s="5" t="s">
        <v>153</v>
      </c>
      <c r="H10" s="4" t="s">
        <v>608</v>
      </c>
      <c r="I10" s="4"/>
      <c r="J10" s="5">
        <v>1</v>
      </c>
      <c r="K10" s="5">
        <v>368</v>
      </c>
      <c r="L10" s="5">
        <v>2017</v>
      </c>
      <c r="M10" s="5" t="s">
        <v>1578</v>
      </c>
      <c r="N10" s="4" t="s">
        <v>214</v>
      </c>
      <c r="O10" s="4" t="s">
        <v>215</v>
      </c>
      <c r="P10" s="4" t="s">
        <v>159</v>
      </c>
      <c r="Q10" s="4" t="s">
        <v>160</v>
      </c>
      <c r="R10" s="4"/>
      <c r="S10" s="5"/>
      <c r="T10" s="5"/>
      <c r="U10" s="7" t="str">
        <f>HYPERLINK("http://znanium.com/bookread2.php?book=780649","Ознакомиться")</f>
        <v>Ознакомиться</v>
      </c>
    </row>
    <row r="11" spans="1:21" s="8" customFormat="1" ht="33.75">
      <c r="A11" s="4"/>
      <c r="B11" s="5" t="s">
        <v>1185</v>
      </c>
      <c r="C11" s="6">
        <v>194.9</v>
      </c>
      <c r="D11" s="4" t="s">
        <v>1186</v>
      </c>
      <c r="E11" s="4" t="s">
        <v>1187</v>
      </c>
      <c r="F11" s="4" t="s">
        <v>1188</v>
      </c>
      <c r="G11" s="5" t="s">
        <v>147</v>
      </c>
      <c r="H11" s="4" t="s">
        <v>277</v>
      </c>
      <c r="I11" s="4" t="s">
        <v>1189</v>
      </c>
      <c r="J11" s="5">
        <v>30</v>
      </c>
      <c r="K11" s="5">
        <v>241</v>
      </c>
      <c r="L11" s="5">
        <v>2016</v>
      </c>
      <c r="M11" s="5" t="s">
        <v>1190</v>
      </c>
      <c r="N11" s="4" t="s">
        <v>214</v>
      </c>
      <c r="O11" s="4" t="s">
        <v>1191</v>
      </c>
      <c r="P11" s="4" t="s">
        <v>216</v>
      </c>
      <c r="Q11" s="4" t="s">
        <v>160</v>
      </c>
      <c r="R11" s="4"/>
      <c r="S11" s="5"/>
      <c r="T11" s="5"/>
      <c r="U11" s="7" t="str">
        <f>HYPERLINK("http://znanium.com/bookread2.php?book=130851","Ознакомиться")</f>
        <v>Ознакомиться</v>
      </c>
    </row>
    <row r="12" spans="1:21" s="8" customFormat="1" ht="67.5">
      <c r="A12" s="4"/>
      <c r="B12" s="5" t="s">
        <v>209</v>
      </c>
      <c r="C12" s="6">
        <v>524.9</v>
      </c>
      <c r="D12" s="4" t="s">
        <v>210</v>
      </c>
      <c r="E12" s="4" t="s">
        <v>211</v>
      </c>
      <c r="F12" s="4" t="s">
        <v>212</v>
      </c>
      <c r="G12" s="5" t="s">
        <v>153</v>
      </c>
      <c r="H12" s="4" t="s">
        <v>199</v>
      </c>
      <c r="I12" s="4"/>
      <c r="J12" s="5">
        <v>1</v>
      </c>
      <c r="K12" s="5">
        <v>208</v>
      </c>
      <c r="L12" s="5">
        <v>2018</v>
      </c>
      <c r="M12" s="5" t="s">
        <v>213</v>
      </c>
      <c r="N12" s="4" t="s">
        <v>214</v>
      </c>
      <c r="O12" s="4" t="s">
        <v>215</v>
      </c>
      <c r="P12" s="4" t="s">
        <v>216</v>
      </c>
      <c r="Q12" s="4" t="s">
        <v>160</v>
      </c>
      <c r="R12" s="4" t="s">
        <v>217</v>
      </c>
      <c r="S12" s="5"/>
      <c r="T12" s="5"/>
      <c r="U12" s="5"/>
    </row>
    <row r="13" spans="1:21" s="8" customFormat="1" ht="67.5">
      <c r="A13" s="4"/>
      <c r="B13" s="5" t="s">
        <v>218</v>
      </c>
      <c r="C13" s="6">
        <v>999.9</v>
      </c>
      <c r="D13" s="4" t="s">
        <v>219</v>
      </c>
      <c r="E13" s="4" t="s">
        <v>220</v>
      </c>
      <c r="F13" s="4" t="s">
        <v>221</v>
      </c>
      <c r="G13" s="5" t="s">
        <v>153</v>
      </c>
      <c r="H13" s="4" t="s">
        <v>154</v>
      </c>
      <c r="I13" s="4" t="s">
        <v>155</v>
      </c>
      <c r="J13" s="5">
        <v>1</v>
      </c>
      <c r="K13" s="5">
        <v>432</v>
      </c>
      <c r="L13" s="5">
        <v>2017</v>
      </c>
      <c r="M13" s="5" t="s">
        <v>222</v>
      </c>
      <c r="N13" s="4" t="s">
        <v>157</v>
      </c>
      <c r="O13" s="4" t="s">
        <v>158</v>
      </c>
      <c r="P13" s="4" t="s">
        <v>159</v>
      </c>
      <c r="Q13" s="4" t="s">
        <v>160</v>
      </c>
      <c r="R13" s="4" t="s">
        <v>223</v>
      </c>
      <c r="S13" s="5"/>
      <c r="T13" s="5"/>
      <c r="U13" s="7" t="str">
        <f>HYPERLINK("http://znanium.com/bookread2.php?book=775206","Ознакомиться")</f>
        <v>Ознакомиться</v>
      </c>
    </row>
    <row r="14" spans="1:21" s="8" customFormat="1" ht="45">
      <c r="A14" s="4"/>
      <c r="B14" s="5" t="s">
        <v>1403</v>
      </c>
      <c r="C14" s="6">
        <v>510</v>
      </c>
      <c r="D14" s="4" t="s">
        <v>1404</v>
      </c>
      <c r="E14" s="4" t="s">
        <v>1405</v>
      </c>
      <c r="F14" s="4" t="s">
        <v>1406</v>
      </c>
      <c r="G14" s="5" t="s">
        <v>153</v>
      </c>
      <c r="H14" s="4" t="s">
        <v>154</v>
      </c>
      <c r="I14" s="4" t="s">
        <v>155</v>
      </c>
      <c r="J14" s="5">
        <v>1</v>
      </c>
      <c r="K14" s="5">
        <v>203</v>
      </c>
      <c r="L14" s="5">
        <v>2018</v>
      </c>
      <c r="M14" s="5" t="s">
        <v>1407</v>
      </c>
      <c r="N14" s="4" t="s">
        <v>157</v>
      </c>
      <c r="O14" s="4" t="s">
        <v>201</v>
      </c>
      <c r="P14" s="4" t="s">
        <v>216</v>
      </c>
      <c r="Q14" s="4" t="s">
        <v>160</v>
      </c>
      <c r="R14" s="4" t="s">
        <v>1408</v>
      </c>
      <c r="S14" s="5"/>
      <c r="T14" s="5"/>
      <c r="U14" s="7" t="str">
        <f>HYPERLINK("http://znanium.com/bookread2.php?book=917600","Ознакомиться")</f>
        <v>Ознакомиться</v>
      </c>
    </row>
    <row r="15" spans="1:21" s="8" customFormat="1" ht="45">
      <c r="A15" s="4"/>
      <c r="B15" s="5" t="s">
        <v>1409</v>
      </c>
      <c r="C15" s="6">
        <v>634.9</v>
      </c>
      <c r="D15" s="4" t="s">
        <v>1410</v>
      </c>
      <c r="E15" s="4" t="s">
        <v>1411</v>
      </c>
      <c r="F15" s="4" t="s">
        <v>1412</v>
      </c>
      <c r="G15" s="5" t="s">
        <v>153</v>
      </c>
      <c r="H15" s="4" t="s">
        <v>154</v>
      </c>
      <c r="I15" s="4" t="s">
        <v>155</v>
      </c>
      <c r="J15" s="5">
        <v>1</v>
      </c>
      <c r="K15" s="5">
        <v>252</v>
      </c>
      <c r="L15" s="5">
        <v>2018</v>
      </c>
      <c r="M15" s="5" t="s">
        <v>1413</v>
      </c>
      <c r="N15" s="4" t="s">
        <v>157</v>
      </c>
      <c r="O15" s="4" t="s">
        <v>1414</v>
      </c>
      <c r="P15" s="4" t="s">
        <v>159</v>
      </c>
      <c r="Q15" s="4" t="s">
        <v>160</v>
      </c>
      <c r="R15" s="4" t="s">
        <v>1415</v>
      </c>
      <c r="S15" s="5"/>
      <c r="T15" s="5"/>
      <c r="U15" s="7" t="str">
        <f>HYPERLINK("http://znanium.com/bookread2.php?book=947768","Ознакомиться")</f>
        <v>Ознакомиться</v>
      </c>
    </row>
    <row r="16" spans="1:21" s="8" customFormat="1" ht="45">
      <c r="A16" s="4"/>
      <c r="B16" s="5" t="s">
        <v>237</v>
      </c>
      <c r="C16" s="6">
        <v>919.9</v>
      </c>
      <c r="D16" s="4" t="s">
        <v>238</v>
      </c>
      <c r="E16" s="4" t="s">
        <v>239</v>
      </c>
      <c r="F16" s="4" t="s">
        <v>240</v>
      </c>
      <c r="G16" s="5" t="s">
        <v>153</v>
      </c>
      <c r="H16" s="4" t="s">
        <v>199</v>
      </c>
      <c r="I16" s="4" t="s">
        <v>155</v>
      </c>
      <c r="J16" s="5">
        <v>1</v>
      </c>
      <c r="K16" s="5">
        <v>367</v>
      </c>
      <c r="L16" s="5">
        <v>2016</v>
      </c>
      <c r="M16" s="5" t="s">
        <v>241</v>
      </c>
      <c r="N16" s="4" t="s">
        <v>157</v>
      </c>
      <c r="O16" s="4" t="s">
        <v>242</v>
      </c>
      <c r="P16" s="4" t="s">
        <v>159</v>
      </c>
      <c r="Q16" s="4" t="s">
        <v>160</v>
      </c>
      <c r="R16" s="4" t="s">
        <v>243</v>
      </c>
      <c r="S16" s="5"/>
      <c r="T16" s="5"/>
      <c r="U16" s="5"/>
    </row>
    <row r="17" spans="1:21" s="8" customFormat="1" ht="45">
      <c r="A17" s="4"/>
      <c r="B17" s="5" t="s">
        <v>1579</v>
      </c>
      <c r="C17" s="6">
        <v>1200</v>
      </c>
      <c r="D17" s="4" t="s">
        <v>1580</v>
      </c>
      <c r="E17" s="4" t="s">
        <v>1581</v>
      </c>
      <c r="F17" s="4" t="s">
        <v>1582</v>
      </c>
      <c r="G17" s="5" t="s">
        <v>153</v>
      </c>
      <c r="H17" s="4" t="s">
        <v>154</v>
      </c>
      <c r="I17" s="4" t="s">
        <v>155</v>
      </c>
      <c r="J17" s="5">
        <v>1</v>
      </c>
      <c r="K17" s="5">
        <v>528</v>
      </c>
      <c r="L17" s="5">
        <v>2018</v>
      </c>
      <c r="M17" s="5" t="s">
        <v>1583</v>
      </c>
      <c r="N17" s="4" t="s">
        <v>314</v>
      </c>
      <c r="O17" s="4" t="s">
        <v>1584</v>
      </c>
      <c r="P17" s="4" t="s">
        <v>216</v>
      </c>
      <c r="Q17" s="4" t="s">
        <v>160</v>
      </c>
      <c r="R17" s="4" t="s">
        <v>1585</v>
      </c>
      <c r="S17" s="5"/>
      <c r="T17" s="5"/>
      <c r="U17" s="7" t="str">
        <f>HYPERLINK("http://znanium.com/bookread2.php?book=939217","Ознакомиться")</f>
        <v>Ознакомиться</v>
      </c>
    </row>
    <row r="18" spans="1:21" s="8" customFormat="1" ht="45">
      <c r="A18" s="4"/>
      <c r="B18" s="5" t="s">
        <v>1586</v>
      </c>
      <c r="C18" s="6">
        <v>1360</v>
      </c>
      <c r="D18" s="4" t="s">
        <v>1587</v>
      </c>
      <c r="E18" s="4" t="s">
        <v>1588</v>
      </c>
      <c r="F18" s="4" t="s">
        <v>1589</v>
      </c>
      <c r="G18" s="5" t="s">
        <v>153</v>
      </c>
      <c r="H18" s="4" t="s">
        <v>154</v>
      </c>
      <c r="I18" s="4"/>
      <c r="J18" s="5">
        <v>1</v>
      </c>
      <c r="K18" s="5">
        <v>544</v>
      </c>
      <c r="L18" s="5">
        <v>2017</v>
      </c>
      <c r="M18" s="5" t="s">
        <v>1590</v>
      </c>
      <c r="N18" s="4" t="s">
        <v>214</v>
      </c>
      <c r="O18" s="4" t="s">
        <v>537</v>
      </c>
      <c r="P18" s="4" t="s">
        <v>159</v>
      </c>
      <c r="Q18" s="4" t="s">
        <v>160</v>
      </c>
      <c r="R18" s="4" t="s">
        <v>1591</v>
      </c>
      <c r="S18" s="5"/>
      <c r="T18" s="5"/>
      <c r="U18" s="7" t="str">
        <f>HYPERLINK("http://znanium.com/bookread2.php?book=774755","Ознакомиться")</f>
        <v>Ознакомиться</v>
      </c>
    </row>
    <row r="19" spans="1:21" s="8" customFormat="1" ht="78.75">
      <c r="A19" s="4"/>
      <c r="B19" s="5" t="s">
        <v>263</v>
      </c>
      <c r="C19" s="6">
        <v>784.9</v>
      </c>
      <c r="D19" s="4" t="s">
        <v>264</v>
      </c>
      <c r="E19" s="4" t="s">
        <v>265</v>
      </c>
      <c r="F19" s="4" t="s">
        <v>266</v>
      </c>
      <c r="G19" s="5" t="s">
        <v>153</v>
      </c>
      <c r="H19" s="4" t="s">
        <v>199</v>
      </c>
      <c r="I19" s="4" t="s">
        <v>228</v>
      </c>
      <c r="J19" s="5">
        <v>1</v>
      </c>
      <c r="K19" s="5">
        <v>336</v>
      </c>
      <c r="L19" s="5">
        <v>2017</v>
      </c>
      <c r="M19" s="5" t="s">
        <v>267</v>
      </c>
      <c r="N19" s="4" t="s">
        <v>157</v>
      </c>
      <c r="O19" s="4" t="s">
        <v>242</v>
      </c>
      <c r="P19" s="4" t="s">
        <v>216</v>
      </c>
      <c r="Q19" s="4" t="s">
        <v>160</v>
      </c>
      <c r="R19" s="4" t="s">
        <v>268</v>
      </c>
      <c r="S19" s="5"/>
      <c r="T19" s="5"/>
      <c r="U19" s="7" t="str">
        <f>HYPERLINK("http://znanium.com/bookread2.php?book=552264","Ознакомиться")</f>
        <v>Ознакомиться</v>
      </c>
    </row>
    <row r="20" spans="1:21" s="8" customFormat="1" ht="67.5">
      <c r="A20" s="4"/>
      <c r="B20" s="5" t="s">
        <v>309</v>
      </c>
      <c r="C20" s="6">
        <v>694.9</v>
      </c>
      <c r="D20" s="4" t="s">
        <v>310</v>
      </c>
      <c r="E20" s="4" t="s">
        <v>311</v>
      </c>
      <c r="F20" s="4" t="s">
        <v>312</v>
      </c>
      <c r="G20" s="5" t="s">
        <v>153</v>
      </c>
      <c r="H20" s="4" t="s">
        <v>277</v>
      </c>
      <c r="I20" s="4" t="s">
        <v>155</v>
      </c>
      <c r="J20" s="5">
        <v>20</v>
      </c>
      <c r="K20" s="5">
        <v>325</v>
      </c>
      <c r="L20" s="5">
        <v>2017</v>
      </c>
      <c r="M20" s="5" t="s">
        <v>313</v>
      </c>
      <c r="N20" s="4" t="s">
        <v>314</v>
      </c>
      <c r="O20" s="4" t="s">
        <v>315</v>
      </c>
      <c r="P20" s="4" t="s">
        <v>216</v>
      </c>
      <c r="Q20" s="4" t="s">
        <v>160</v>
      </c>
      <c r="R20" s="4" t="s">
        <v>316</v>
      </c>
      <c r="S20" s="5"/>
      <c r="T20" s="5"/>
      <c r="U20" s="7" t="str">
        <f>HYPERLINK("http://znanium.com/bookread2.php?book=415433","Ознакомиться")</f>
        <v>Ознакомиться</v>
      </c>
    </row>
    <row r="21" spans="1:21" s="8" customFormat="1" ht="67.5">
      <c r="A21" s="4"/>
      <c r="B21" s="5" t="s">
        <v>1416</v>
      </c>
      <c r="C21" s="6">
        <v>444.9</v>
      </c>
      <c r="D21" s="4" t="s">
        <v>1417</v>
      </c>
      <c r="E21" s="4" t="s">
        <v>1418</v>
      </c>
      <c r="F21" s="4" t="s">
        <v>1419</v>
      </c>
      <c r="G21" s="5" t="s">
        <v>153</v>
      </c>
      <c r="H21" s="4" t="s">
        <v>277</v>
      </c>
      <c r="I21" s="4" t="s">
        <v>155</v>
      </c>
      <c r="J21" s="5">
        <v>20</v>
      </c>
      <c r="K21" s="5">
        <v>224</v>
      </c>
      <c r="L21" s="5">
        <v>2017</v>
      </c>
      <c r="M21" s="5" t="s">
        <v>1420</v>
      </c>
      <c r="N21" s="4" t="s">
        <v>157</v>
      </c>
      <c r="O21" s="4" t="s">
        <v>1414</v>
      </c>
      <c r="P21" s="4" t="s">
        <v>216</v>
      </c>
      <c r="Q21" s="4" t="s">
        <v>160</v>
      </c>
      <c r="R21" s="4" t="s">
        <v>651</v>
      </c>
      <c r="S21" s="5"/>
      <c r="T21" s="5"/>
      <c r="U21" s="7" t="str">
        <f>HYPERLINK("http://znanium.com/bookread2.php?book=433923","Ознакомиться")</f>
        <v>Ознакомиться</v>
      </c>
    </row>
    <row r="22" spans="1:21" s="8" customFormat="1" ht="90">
      <c r="A22" s="4"/>
      <c r="B22" s="5" t="s">
        <v>1057</v>
      </c>
      <c r="C22" s="6">
        <v>749.9</v>
      </c>
      <c r="D22" s="4" t="s">
        <v>1058</v>
      </c>
      <c r="E22" s="4" t="s">
        <v>1059</v>
      </c>
      <c r="F22" s="4" t="s">
        <v>1060</v>
      </c>
      <c r="G22" s="5" t="s">
        <v>153</v>
      </c>
      <c r="H22" s="4" t="s">
        <v>154</v>
      </c>
      <c r="I22" s="4" t="s">
        <v>155</v>
      </c>
      <c r="J22" s="5">
        <v>14</v>
      </c>
      <c r="K22" s="5">
        <v>338</v>
      </c>
      <c r="L22" s="5">
        <v>2016</v>
      </c>
      <c r="M22" s="5" t="s">
        <v>1061</v>
      </c>
      <c r="N22" s="4" t="s">
        <v>157</v>
      </c>
      <c r="O22" s="4" t="s">
        <v>201</v>
      </c>
      <c r="P22" s="4" t="s">
        <v>216</v>
      </c>
      <c r="Q22" s="4" t="s">
        <v>160</v>
      </c>
      <c r="R22" s="4" t="s">
        <v>1062</v>
      </c>
      <c r="S22" s="5"/>
      <c r="T22" s="5"/>
      <c r="U22" s="7" t="str">
        <f>HYPERLINK("http://znanium.com/bookread2.php?book=533006","Ознакомиться")</f>
        <v>Ознакомиться</v>
      </c>
    </row>
    <row r="23" spans="1:21" s="8" customFormat="1" ht="33.75">
      <c r="A23" s="4"/>
      <c r="B23" s="5" t="s">
        <v>341</v>
      </c>
      <c r="C23" s="6">
        <v>774.9</v>
      </c>
      <c r="D23" s="4" t="s">
        <v>342</v>
      </c>
      <c r="E23" s="4" t="s">
        <v>343</v>
      </c>
      <c r="F23" s="4" t="s">
        <v>344</v>
      </c>
      <c r="G23" s="5" t="s">
        <v>153</v>
      </c>
      <c r="H23" s="4" t="s">
        <v>277</v>
      </c>
      <c r="I23" s="4" t="s">
        <v>228</v>
      </c>
      <c r="J23" s="5">
        <v>1</v>
      </c>
      <c r="K23" s="5">
        <v>308</v>
      </c>
      <c r="L23" s="5">
        <v>2018</v>
      </c>
      <c r="M23" s="5" t="s">
        <v>345</v>
      </c>
      <c r="N23" s="4" t="s">
        <v>314</v>
      </c>
      <c r="O23" s="4" t="s">
        <v>346</v>
      </c>
      <c r="P23" s="4" t="s">
        <v>159</v>
      </c>
      <c r="Q23" s="4" t="s">
        <v>160</v>
      </c>
      <c r="R23" s="4"/>
      <c r="S23" s="5" t="s">
        <v>162</v>
      </c>
      <c r="T23" s="5"/>
      <c r="U23" s="7" t="str">
        <f>HYPERLINK("http://znanium.com/bookread2.php?book=512202","Ознакомиться")</f>
        <v>Ознакомиться</v>
      </c>
    </row>
    <row r="24" spans="1:21" s="8" customFormat="1" ht="45">
      <c r="A24" s="4"/>
      <c r="B24" s="5" t="s">
        <v>360</v>
      </c>
      <c r="C24" s="6">
        <v>1370</v>
      </c>
      <c r="D24" s="4" t="s">
        <v>361</v>
      </c>
      <c r="E24" s="4" t="s">
        <v>362</v>
      </c>
      <c r="F24" s="4" t="s">
        <v>363</v>
      </c>
      <c r="G24" s="5" t="s">
        <v>153</v>
      </c>
      <c r="H24" s="4" t="s">
        <v>364</v>
      </c>
      <c r="I24" s="4" t="s">
        <v>155</v>
      </c>
      <c r="J24" s="5">
        <v>12</v>
      </c>
      <c r="K24" s="5">
        <v>480</v>
      </c>
      <c r="L24" s="5">
        <v>2018</v>
      </c>
      <c r="M24" s="5" t="s">
        <v>365</v>
      </c>
      <c r="N24" s="4" t="s">
        <v>180</v>
      </c>
      <c r="O24" s="4" t="s">
        <v>366</v>
      </c>
      <c r="P24" s="4" t="s">
        <v>159</v>
      </c>
      <c r="Q24" s="4" t="s">
        <v>160</v>
      </c>
      <c r="R24" s="4" t="s">
        <v>243</v>
      </c>
      <c r="S24" s="5"/>
      <c r="T24" s="5"/>
      <c r="U24" s="7" t="str">
        <f>HYPERLINK("http://znanium.com/bookread2.php?book=915794","Ознакомиться")</f>
        <v>Ознакомиться</v>
      </c>
    </row>
    <row r="25" spans="1:21" s="8" customFormat="1" ht="33.75">
      <c r="A25" s="4"/>
      <c r="B25" s="5" t="s">
        <v>383</v>
      </c>
      <c r="C25" s="6">
        <v>354.9</v>
      </c>
      <c r="D25" s="4" t="s">
        <v>384</v>
      </c>
      <c r="E25" s="4" t="s">
        <v>385</v>
      </c>
      <c r="F25" s="4" t="s">
        <v>386</v>
      </c>
      <c r="G25" s="5" t="s">
        <v>147</v>
      </c>
      <c r="H25" s="4" t="s">
        <v>199</v>
      </c>
      <c r="I25" s="4" t="s">
        <v>228</v>
      </c>
      <c r="J25" s="5">
        <v>1</v>
      </c>
      <c r="K25" s="5">
        <v>168</v>
      </c>
      <c r="L25" s="5">
        <v>2017</v>
      </c>
      <c r="M25" s="5" t="s">
        <v>387</v>
      </c>
      <c r="N25" s="4" t="s">
        <v>157</v>
      </c>
      <c r="O25" s="4" t="s">
        <v>388</v>
      </c>
      <c r="P25" s="4" t="s">
        <v>389</v>
      </c>
      <c r="Q25" s="4" t="s">
        <v>160</v>
      </c>
      <c r="R25" s="4"/>
      <c r="S25" s="5"/>
      <c r="T25" s="5"/>
      <c r="U25" s="7" t="str">
        <f>HYPERLINK("http://znanium.com/bookread2.php?book=478844","Ознакомиться")</f>
        <v>Ознакомиться</v>
      </c>
    </row>
    <row r="26" spans="1:21" s="8" customFormat="1" ht="45">
      <c r="A26" s="4"/>
      <c r="B26" s="5" t="s">
        <v>1592</v>
      </c>
      <c r="C26" s="6">
        <v>799.9</v>
      </c>
      <c r="D26" s="4" t="s">
        <v>1593</v>
      </c>
      <c r="E26" s="4" t="s">
        <v>1533</v>
      </c>
      <c r="F26" s="4" t="s">
        <v>1594</v>
      </c>
      <c r="G26" s="5" t="s">
        <v>153</v>
      </c>
      <c r="H26" s="4" t="s">
        <v>199</v>
      </c>
      <c r="I26" s="4" t="s">
        <v>228</v>
      </c>
      <c r="J26" s="5">
        <v>1</v>
      </c>
      <c r="K26" s="5">
        <v>368</v>
      </c>
      <c r="L26" s="5">
        <v>2016</v>
      </c>
      <c r="M26" s="5" t="s">
        <v>1595</v>
      </c>
      <c r="N26" s="4" t="s">
        <v>180</v>
      </c>
      <c r="O26" s="4" t="s">
        <v>585</v>
      </c>
      <c r="P26" s="4" t="s">
        <v>159</v>
      </c>
      <c r="Q26" s="4" t="s">
        <v>160</v>
      </c>
      <c r="R26" s="4" t="s">
        <v>1596</v>
      </c>
      <c r="S26" s="5"/>
      <c r="T26" s="5"/>
      <c r="U26" s="5"/>
    </row>
    <row r="27" spans="1:21" s="8" customFormat="1" ht="56.25">
      <c r="A27" s="4"/>
      <c r="B27" s="5" t="s">
        <v>936</v>
      </c>
      <c r="C27" s="6">
        <v>800</v>
      </c>
      <c r="D27" s="4" t="s">
        <v>937</v>
      </c>
      <c r="E27" s="4" t="s">
        <v>938</v>
      </c>
      <c r="F27" s="4" t="s">
        <v>862</v>
      </c>
      <c r="G27" s="5" t="s">
        <v>153</v>
      </c>
      <c r="H27" s="4" t="s">
        <v>364</v>
      </c>
      <c r="I27" s="4" t="s">
        <v>155</v>
      </c>
      <c r="J27" s="5">
        <v>1</v>
      </c>
      <c r="K27" s="5">
        <v>317</v>
      </c>
      <c r="L27" s="5">
        <v>2018</v>
      </c>
      <c r="M27" s="5" t="s">
        <v>939</v>
      </c>
      <c r="N27" s="4" t="s">
        <v>157</v>
      </c>
      <c r="O27" s="4" t="s">
        <v>201</v>
      </c>
      <c r="P27" s="4" t="s">
        <v>159</v>
      </c>
      <c r="Q27" s="4" t="s">
        <v>160</v>
      </c>
      <c r="R27" s="4" t="s">
        <v>940</v>
      </c>
      <c r="S27" s="5"/>
      <c r="T27" s="5"/>
      <c r="U27" s="7" t="str">
        <f>HYPERLINK("http://znanium.com/bookread2.php?book=941907","Ознакомиться")</f>
        <v>Ознакомиться</v>
      </c>
    </row>
    <row r="28" spans="1:21" s="8" customFormat="1" ht="56.25">
      <c r="A28" s="4"/>
      <c r="B28" s="5" t="s">
        <v>499</v>
      </c>
      <c r="C28" s="6">
        <v>749.9</v>
      </c>
      <c r="D28" s="4" t="s">
        <v>500</v>
      </c>
      <c r="E28" s="4" t="s">
        <v>501</v>
      </c>
      <c r="F28" s="4" t="s">
        <v>502</v>
      </c>
      <c r="G28" s="5" t="s">
        <v>153</v>
      </c>
      <c r="H28" s="4" t="s">
        <v>154</v>
      </c>
      <c r="I28" s="4" t="s">
        <v>155</v>
      </c>
      <c r="J28" s="5">
        <v>18</v>
      </c>
      <c r="K28" s="5">
        <v>320</v>
      </c>
      <c r="L28" s="5">
        <v>2017</v>
      </c>
      <c r="M28" s="5" t="s">
        <v>503</v>
      </c>
      <c r="N28" s="4" t="s">
        <v>157</v>
      </c>
      <c r="O28" s="4" t="s">
        <v>242</v>
      </c>
      <c r="P28" s="4" t="s">
        <v>159</v>
      </c>
      <c r="Q28" s="4" t="s">
        <v>160</v>
      </c>
      <c r="R28" s="4" t="s">
        <v>504</v>
      </c>
      <c r="S28" s="5"/>
      <c r="T28" s="5"/>
      <c r="U28" s="7" t="str">
        <f>HYPERLINK("http://znanium.com/bookread2.php?book=891734","Ознакомиться")</f>
        <v>Ознакомиться</v>
      </c>
    </row>
    <row r="29" spans="1:21" s="8" customFormat="1" ht="33.75">
      <c r="A29" s="4"/>
      <c r="B29" s="5" t="s">
        <v>1421</v>
      </c>
      <c r="C29" s="6">
        <v>640</v>
      </c>
      <c r="D29" s="4" t="s">
        <v>1422</v>
      </c>
      <c r="E29" s="4" t="s">
        <v>1423</v>
      </c>
      <c r="F29" s="4" t="s">
        <v>1424</v>
      </c>
      <c r="G29" s="5" t="s">
        <v>153</v>
      </c>
      <c r="H29" s="4" t="s">
        <v>394</v>
      </c>
      <c r="I29" s="4" t="s">
        <v>395</v>
      </c>
      <c r="J29" s="5">
        <v>1</v>
      </c>
      <c r="K29" s="5">
        <v>240</v>
      </c>
      <c r="L29" s="5">
        <v>2017</v>
      </c>
      <c r="M29" s="5" t="s">
        <v>1425</v>
      </c>
      <c r="N29" s="4" t="s">
        <v>180</v>
      </c>
      <c r="O29" s="4" t="s">
        <v>181</v>
      </c>
      <c r="P29" s="4" t="s">
        <v>216</v>
      </c>
      <c r="Q29" s="4" t="s">
        <v>160</v>
      </c>
      <c r="R29" s="4"/>
      <c r="S29" s="5"/>
      <c r="T29" s="5"/>
      <c r="U29" s="5"/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1615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67.5">
      <c r="A9" s="4"/>
      <c r="B9" s="5" t="s">
        <v>1426</v>
      </c>
      <c r="C9" s="6">
        <v>564.9</v>
      </c>
      <c r="D9" s="4" t="s">
        <v>1427</v>
      </c>
      <c r="E9" s="4" t="s">
        <v>1428</v>
      </c>
      <c r="F9" s="4" t="s">
        <v>1429</v>
      </c>
      <c r="G9" s="5" t="s">
        <v>153</v>
      </c>
      <c r="H9" s="4" t="s">
        <v>394</v>
      </c>
      <c r="I9" s="4" t="s">
        <v>395</v>
      </c>
      <c r="J9" s="5">
        <v>1</v>
      </c>
      <c r="K9" s="5">
        <v>192</v>
      </c>
      <c r="L9" s="5">
        <v>2017</v>
      </c>
      <c r="M9" s="5" t="s">
        <v>1430</v>
      </c>
      <c r="N9" s="4" t="s">
        <v>180</v>
      </c>
      <c r="O9" s="4" t="s">
        <v>585</v>
      </c>
      <c r="P9" s="4" t="s">
        <v>216</v>
      </c>
      <c r="Q9" s="4" t="s">
        <v>160</v>
      </c>
      <c r="R9" s="4" t="s">
        <v>1431</v>
      </c>
      <c r="S9" s="5"/>
      <c r="T9" s="5"/>
      <c r="U9" s="7" t="str">
        <f>HYPERLINK("http://znanium.com/bookread2.php?book=473487","Ознакомиться")</f>
        <v>Ознакомиться</v>
      </c>
    </row>
    <row r="10" spans="1:21" s="8" customFormat="1" ht="78.75">
      <c r="A10" s="4"/>
      <c r="B10" s="5" t="s">
        <v>1432</v>
      </c>
      <c r="C10" s="6">
        <v>500</v>
      </c>
      <c r="D10" s="4" t="s">
        <v>1433</v>
      </c>
      <c r="E10" s="4" t="s">
        <v>1434</v>
      </c>
      <c r="F10" s="4" t="s">
        <v>1435</v>
      </c>
      <c r="G10" s="5" t="s">
        <v>153</v>
      </c>
      <c r="H10" s="4" t="s">
        <v>154</v>
      </c>
      <c r="I10" s="4" t="s">
        <v>155</v>
      </c>
      <c r="J10" s="5">
        <v>1</v>
      </c>
      <c r="K10" s="5">
        <v>200</v>
      </c>
      <c r="L10" s="5">
        <v>2018</v>
      </c>
      <c r="M10" s="5" t="s">
        <v>1436</v>
      </c>
      <c r="N10" s="4" t="s">
        <v>180</v>
      </c>
      <c r="O10" s="4" t="s">
        <v>585</v>
      </c>
      <c r="P10" s="4" t="s">
        <v>216</v>
      </c>
      <c r="Q10" s="4" t="s">
        <v>160</v>
      </c>
      <c r="R10" s="4" t="s">
        <v>1437</v>
      </c>
      <c r="S10" s="5"/>
      <c r="T10" s="5"/>
      <c r="U10" s="7" t="str">
        <f>HYPERLINK("http://znanium.com/bookread2.php?book=930483","Ознакомиться")</f>
        <v>Ознакомиться</v>
      </c>
    </row>
    <row r="11" spans="1:21" s="8" customFormat="1" ht="33.75">
      <c r="A11" s="4"/>
      <c r="B11" s="5" t="s">
        <v>1574</v>
      </c>
      <c r="C11" s="6">
        <v>929.9</v>
      </c>
      <c r="D11" s="4" t="s">
        <v>1575</v>
      </c>
      <c r="E11" s="4" t="s">
        <v>1576</v>
      </c>
      <c r="F11" s="4" t="s">
        <v>1577</v>
      </c>
      <c r="G11" s="5" t="s">
        <v>153</v>
      </c>
      <c r="H11" s="4" t="s">
        <v>608</v>
      </c>
      <c r="I11" s="4"/>
      <c r="J11" s="5">
        <v>1</v>
      </c>
      <c r="K11" s="5">
        <v>368</v>
      </c>
      <c r="L11" s="5">
        <v>2017</v>
      </c>
      <c r="M11" s="5" t="s">
        <v>1578</v>
      </c>
      <c r="N11" s="4" t="s">
        <v>214</v>
      </c>
      <c r="O11" s="4" t="s">
        <v>215</v>
      </c>
      <c r="P11" s="4" t="s">
        <v>159</v>
      </c>
      <c r="Q11" s="4" t="s">
        <v>160</v>
      </c>
      <c r="R11" s="4"/>
      <c r="S11" s="5"/>
      <c r="T11" s="5"/>
      <c r="U11" s="7" t="str">
        <f>HYPERLINK("http://znanium.com/bookread2.php?book=780649","Ознакомиться")</f>
        <v>Ознакомиться</v>
      </c>
    </row>
    <row r="12" spans="1:21" s="8" customFormat="1" ht="56.25">
      <c r="A12" s="4"/>
      <c r="B12" s="5" t="s">
        <v>1438</v>
      </c>
      <c r="C12" s="6">
        <v>1080</v>
      </c>
      <c r="D12" s="4" t="s">
        <v>1439</v>
      </c>
      <c r="E12" s="4" t="s">
        <v>1440</v>
      </c>
      <c r="F12" s="4" t="s">
        <v>1441</v>
      </c>
      <c r="G12" s="5" t="s">
        <v>153</v>
      </c>
      <c r="H12" s="4" t="s">
        <v>394</v>
      </c>
      <c r="I12" s="4" t="s">
        <v>395</v>
      </c>
      <c r="J12" s="5">
        <v>1</v>
      </c>
      <c r="K12" s="5">
        <v>430</v>
      </c>
      <c r="L12" s="5">
        <v>2018</v>
      </c>
      <c r="M12" s="5" t="s">
        <v>1442</v>
      </c>
      <c r="N12" s="4" t="s">
        <v>314</v>
      </c>
      <c r="O12" s="4" t="s">
        <v>1236</v>
      </c>
      <c r="P12" s="4" t="s">
        <v>216</v>
      </c>
      <c r="Q12" s="4" t="s">
        <v>160</v>
      </c>
      <c r="R12" s="4" t="s">
        <v>1443</v>
      </c>
      <c r="S12" s="5"/>
      <c r="T12" s="5"/>
      <c r="U12" s="7" t="str">
        <f>HYPERLINK("http://znanium.com/bookread2.php?book=927497","Ознакомиться")</f>
        <v>Ознакомиться</v>
      </c>
    </row>
    <row r="13" spans="1:21" s="8" customFormat="1" ht="45">
      <c r="A13" s="4"/>
      <c r="B13" s="5" t="s">
        <v>1444</v>
      </c>
      <c r="C13" s="6">
        <v>920</v>
      </c>
      <c r="D13" s="4" t="s">
        <v>1445</v>
      </c>
      <c r="E13" s="4" t="s">
        <v>1440</v>
      </c>
      <c r="F13" s="4" t="s">
        <v>1446</v>
      </c>
      <c r="G13" s="5" t="s">
        <v>153</v>
      </c>
      <c r="H13" s="4" t="s">
        <v>154</v>
      </c>
      <c r="I13" s="4" t="s">
        <v>155</v>
      </c>
      <c r="J13" s="5">
        <v>1</v>
      </c>
      <c r="K13" s="5">
        <v>355</v>
      </c>
      <c r="L13" s="5">
        <v>2018</v>
      </c>
      <c r="M13" s="5" t="s">
        <v>1447</v>
      </c>
      <c r="N13" s="4" t="s">
        <v>314</v>
      </c>
      <c r="O13" s="4" t="s">
        <v>1236</v>
      </c>
      <c r="P13" s="4" t="s">
        <v>216</v>
      </c>
      <c r="Q13" s="4" t="s">
        <v>160</v>
      </c>
      <c r="R13" s="4" t="s">
        <v>1448</v>
      </c>
      <c r="S13" s="5" t="s">
        <v>162</v>
      </c>
      <c r="T13" s="5"/>
      <c r="U13" s="7" t="str">
        <f>HYPERLINK("http://znanium.com/bookread2.php?book=942711","Ознакомиться")</f>
        <v>Ознакомиться</v>
      </c>
    </row>
    <row r="14" spans="1:21" s="8" customFormat="1" ht="78.75">
      <c r="A14" s="4"/>
      <c r="B14" s="5" t="s">
        <v>1449</v>
      </c>
      <c r="C14" s="6">
        <v>594.9</v>
      </c>
      <c r="D14" s="4" t="s">
        <v>1450</v>
      </c>
      <c r="E14" s="4" t="s">
        <v>1451</v>
      </c>
      <c r="F14" s="4" t="s">
        <v>1452</v>
      </c>
      <c r="G14" s="5" t="s">
        <v>153</v>
      </c>
      <c r="H14" s="4" t="s">
        <v>394</v>
      </c>
      <c r="I14" s="4" t="s">
        <v>395</v>
      </c>
      <c r="J14" s="5">
        <v>1</v>
      </c>
      <c r="K14" s="5">
        <v>240</v>
      </c>
      <c r="L14" s="5">
        <v>2017</v>
      </c>
      <c r="M14" s="5" t="s">
        <v>1453</v>
      </c>
      <c r="N14" s="4" t="s">
        <v>314</v>
      </c>
      <c r="O14" s="4" t="s">
        <v>1236</v>
      </c>
      <c r="P14" s="4" t="s">
        <v>159</v>
      </c>
      <c r="Q14" s="4" t="s">
        <v>160</v>
      </c>
      <c r="R14" s="4" t="s">
        <v>1454</v>
      </c>
      <c r="S14" s="5" t="s">
        <v>162</v>
      </c>
      <c r="T14" s="5"/>
      <c r="U14" s="7" t="str">
        <f>HYPERLINK("http://znanium.com/bookread2.php?book=415579","Ознакомиться")</f>
        <v>Ознакомиться</v>
      </c>
    </row>
    <row r="15" spans="1:21" s="8" customFormat="1" ht="45">
      <c r="A15" s="4"/>
      <c r="B15" s="5" t="s">
        <v>1579</v>
      </c>
      <c r="C15" s="6">
        <v>1200</v>
      </c>
      <c r="D15" s="4" t="s">
        <v>1580</v>
      </c>
      <c r="E15" s="4" t="s">
        <v>1581</v>
      </c>
      <c r="F15" s="4" t="s">
        <v>1582</v>
      </c>
      <c r="G15" s="5" t="s">
        <v>153</v>
      </c>
      <c r="H15" s="4" t="s">
        <v>154</v>
      </c>
      <c r="I15" s="4" t="s">
        <v>155</v>
      </c>
      <c r="J15" s="5">
        <v>1</v>
      </c>
      <c r="K15" s="5">
        <v>528</v>
      </c>
      <c r="L15" s="5">
        <v>2018</v>
      </c>
      <c r="M15" s="5" t="s">
        <v>1583</v>
      </c>
      <c r="N15" s="4" t="s">
        <v>314</v>
      </c>
      <c r="O15" s="4" t="s">
        <v>1584</v>
      </c>
      <c r="P15" s="4" t="s">
        <v>216</v>
      </c>
      <c r="Q15" s="4" t="s">
        <v>160</v>
      </c>
      <c r="R15" s="4" t="s">
        <v>1585</v>
      </c>
      <c r="S15" s="5"/>
      <c r="T15" s="5"/>
      <c r="U15" s="7" t="str">
        <f>HYPERLINK("http://znanium.com/bookread2.php?book=939217","Ознакомиться")</f>
        <v>Ознакомиться</v>
      </c>
    </row>
    <row r="16" spans="1:21" s="8" customFormat="1" ht="67.5">
      <c r="A16" s="4"/>
      <c r="B16" s="5" t="s">
        <v>1455</v>
      </c>
      <c r="C16" s="6">
        <v>344.9</v>
      </c>
      <c r="D16" s="4" t="s">
        <v>1456</v>
      </c>
      <c r="E16" s="4" t="s">
        <v>1457</v>
      </c>
      <c r="F16" s="4" t="s">
        <v>1458</v>
      </c>
      <c r="G16" s="5" t="s">
        <v>153</v>
      </c>
      <c r="H16" s="4" t="s">
        <v>394</v>
      </c>
      <c r="I16" s="4" t="s">
        <v>1459</v>
      </c>
      <c r="J16" s="5">
        <v>16</v>
      </c>
      <c r="K16" s="5">
        <v>368</v>
      </c>
      <c r="L16" s="5">
        <v>2016</v>
      </c>
      <c r="M16" s="5" t="s">
        <v>1460</v>
      </c>
      <c r="N16" s="4" t="s">
        <v>157</v>
      </c>
      <c r="O16" s="4" t="s">
        <v>201</v>
      </c>
      <c r="P16" s="4" t="s">
        <v>216</v>
      </c>
      <c r="Q16" s="4" t="s">
        <v>160</v>
      </c>
      <c r="R16" s="4" t="s">
        <v>1461</v>
      </c>
      <c r="S16" s="5"/>
      <c r="T16" s="5"/>
      <c r="U16" s="7" t="str">
        <f>HYPERLINK("http://znanium.com/bookread2.php?book=103288","Ознакомиться")</f>
        <v>Ознакомиться</v>
      </c>
    </row>
    <row r="17" spans="1:21" s="8" customFormat="1" ht="45">
      <c r="A17" s="4"/>
      <c r="B17" s="5" t="s">
        <v>1462</v>
      </c>
      <c r="C17" s="6">
        <v>524.9</v>
      </c>
      <c r="D17" s="4" t="s">
        <v>1463</v>
      </c>
      <c r="E17" s="4" t="s">
        <v>1464</v>
      </c>
      <c r="F17" s="4" t="s">
        <v>1465</v>
      </c>
      <c r="G17" s="5" t="s">
        <v>153</v>
      </c>
      <c r="H17" s="4" t="s">
        <v>394</v>
      </c>
      <c r="I17" s="4" t="s">
        <v>395</v>
      </c>
      <c r="J17" s="5">
        <v>20</v>
      </c>
      <c r="K17" s="5">
        <v>240</v>
      </c>
      <c r="L17" s="5">
        <v>2016</v>
      </c>
      <c r="M17" s="5" t="s">
        <v>1466</v>
      </c>
      <c r="N17" s="4" t="s">
        <v>314</v>
      </c>
      <c r="O17" s="4" t="s">
        <v>1236</v>
      </c>
      <c r="P17" s="4" t="s">
        <v>216</v>
      </c>
      <c r="Q17" s="4" t="s">
        <v>160</v>
      </c>
      <c r="R17" s="4" t="s">
        <v>1467</v>
      </c>
      <c r="S17" s="5"/>
      <c r="T17" s="5"/>
      <c r="U17" s="7" t="str">
        <f>HYPERLINK("http://znanium.com/bookread2.php?book=238719","Ознакомиться")</f>
        <v>Ознакомиться</v>
      </c>
    </row>
    <row r="18" spans="1:21" s="8" customFormat="1" ht="45">
      <c r="A18" s="4"/>
      <c r="B18" s="5" t="s">
        <v>1468</v>
      </c>
      <c r="C18" s="6">
        <v>884.9</v>
      </c>
      <c r="D18" s="4" t="s">
        <v>1469</v>
      </c>
      <c r="E18" s="4" t="s">
        <v>1470</v>
      </c>
      <c r="F18" s="4" t="s">
        <v>1471</v>
      </c>
      <c r="G18" s="5" t="s">
        <v>153</v>
      </c>
      <c r="H18" s="4" t="s">
        <v>364</v>
      </c>
      <c r="I18" s="4" t="s">
        <v>228</v>
      </c>
      <c r="J18" s="5">
        <v>12</v>
      </c>
      <c r="K18" s="5">
        <v>352</v>
      </c>
      <c r="L18" s="5">
        <v>2018</v>
      </c>
      <c r="M18" s="5" t="s">
        <v>1472</v>
      </c>
      <c r="N18" s="4" t="s">
        <v>314</v>
      </c>
      <c r="O18" s="4" t="s">
        <v>1236</v>
      </c>
      <c r="P18" s="4" t="s">
        <v>216</v>
      </c>
      <c r="Q18" s="4" t="s">
        <v>160</v>
      </c>
      <c r="R18" s="4" t="s">
        <v>963</v>
      </c>
      <c r="S18" s="5"/>
      <c r="T18" s="5"/>
      <c r="U18" s="5"/>
    </row>
    <row r="19" spans="1:21" s="8" customFormat="1" ht="45">
      <c r="A19" s="4"/>
      <c r="B19" s="5" t="s">
        <v>1586</v>
      </c>
      <c r="C19" s="6">
        <v>1360</v>
      </c>
      <c r="D19" s="4" t="s">
        <v>1587</v>
      </c>
      <c r="E19" s="4" t="s">
        <v>1588</v>
      </c>
      <c r="F19" s="4" t="s">
        <v>1589</v>
      </c>
      <c r="G19" s="5" t="s">
        <v>153</v>
      </c>
      <c r="H19" s="4" t="s">
        <v>154</v>
      </c>
      <c r="I19" s="4"/>
      <c r="J19" s="5">
        <v>1</v>
      </c>
      <c r="K19" s="5">
        <v>544</v>
      </c>
      <c r="L19" s="5">
        <v>2017</v>
      </c>
      <c r="M19" s="5" t="s">
        <v>1590</v>
      </c>
      <c r="N19" s="4" t="s">
        <v>214</v>
      </c>
      <c r="O19" s="4" t="s">
        <v>537</v>
      </c>
      <c r="P19" s="4" t="s">
        <v>159</v>
      </c>
      <c r="Q19" s="4" t="s">
        <v>160</v>
      </c>
      <c r="R19" s="4" t="s">
        <v>1591</v>
      </c>
      <c r="S19" s="5"/>
      <c r="T19" s="5"/>
      <c r="U19" s="7" t="str">
        <f>HYPERLINK("http://znanium.com/bookread2.php?book=774755","Ознакомиться")</f>
        <v>Ознакомиться</v>
      </c>
    </row>
    <row r="20" spans="1:21" s="8" customFormat="1" ht="56.25">
      <c r="A20" s="4"/>
      <c r="B20" s="5" t="s">
        <v>1473</v>
      </c>
      <c r="C20" s="6">
        <v>700</v>
      </c>
      <c r="D20" s="4" t="s">
        <v>1474</v>
      </c>
      <c r="E20" s="4" t="s">
        <v>1475</v>
      </c>
      <c r="F20" s="4" t="s">
        <v>1476</v>
      </c>
      <c r="G20" s="5" t="s">
        <v>147</v>
      </c>
      <c r="H20" s="4" t="s">
        <v>199</v>
      </c>
      <c r="I20" s="4" t="s">
        <v>228</v>
      </c>
      <c r="J20" s="5">
        <v>1</v>
      </c>
      <c r="K20" s="5">
        <v>366</v>
      </c>
      <c r="L20" s="5">
        <v>2017</v>
      </c>
      <c r="M20" s="5" t="s">
        <v>1477</v>
      </c>
      <c r="N20" s="4" t="s">
        <v>314</v>
      </c>
      <c r="O20" s="4" t="s">
        <v>1383</v>
      </c>
      <c r="P20" s="4" t="s">
        <v>216</v>
      </c>
      <c r="Q20" s="4" t="s">
        <v>160</v>
      </c>
      <c r="R20" s="4" t="s">
        <v>691</v>
      </c>
      <c r="S20" s="5"/>
      <c r="T20" s="5"/>
      <c r="U20" s="7" t="str">
        <f>HYPERLINK("http://znanium.com/bookread2.php?book=774289","Ознакомиться")</f>
        <v>Ознакомиться</v>
      </c>
    </row>
    <row r="21" spans="1:21" s="8" customFormat="1" ht="56.25">
      <c r="A21" s="4"/>
      <c r="B21" s="5" t="s">
        <v>1478</v>
      </c>
      <c r="C21" s="6">
        <v>534.9</v>
      </c>
      <c r="D21" s="4" t="s">
        <v>1479</v>
      </c>
      <c r="E21" s="4" t="s">
        <v>1480</v>
      </c>
      <c r="F21" s="4" t="s">
        <v>1481</v>
      </c>
      <c r="G21" s="5" t="s">
        <v>153</v>
      </c>
      <c r="H21" s="4" t="s">
        <v>394</v>
      </c>
      <c r="I21" s="4" t="s">
        <v>395</v>
      </c>
      <c r="J21" s="5">
        <v>16</v>
      </c>
      <c r="K21" s="5">
        <v>272</v>
      </c>
      <c r="L21" s="5">
        <v>2016</v>
      </c>
      <c r="M21" s="5" t="s">
        <v>1482</v>
      </c>
      <c r="N21" s="4" t="s">
        <v>314</v>
      </c>
      <c r="O21" s="4" t="s">
        <v>1383</v>
      </c>
      <c r="P21" s="4" t="s">
        <v>216</v>
      </c>
      <c r="Q21" s="4" t="s">
        <v>160</v>
      </c>
      <c r="R21" s="4" t="s">
        <v>1483</v>
      </c>
      <c r="S21" s="5"/>
      <c r="T21" s="5"/>
      <c r="U21" s="7" t="str">
        <f>HYPERLINK("http://znanium.com/bookread2.php?book=445652","Ознакомиться")</f>
        <v>Ознакомиться</v>
      </c>
    </row>
    <row r="22" spans="1:21" s="8" customFormat="1" ht="56.25">
      <c r="A22" s="4"/>
      <c r="B22" s="5" t="s">
        <v>1484</v>
      </c>
      <c r="C22" s="6">
        <v>684.9</v>
      </c>
      <c r="D22" s="4" t="s">
        <v>1485</v>
      </c>
      <c r="E22" s="4" t="s">
        <v>1486</v>
      </c>
      <c r="F22" s="4" t="s">
        <v>1487</v>
      </c>
      <c r="G22" s="5" t="s">
        <v>153</v>
      </c>
      <c r="H22" s="4" t="s">
        <v>394</v>
      </c>
      <c r="I22" s="4" t="s">
        <v>395</v>
      </c>
      <c r="J22" s="5">
        <v>20</v>
      </c>
      <c r="K22" s="5">
        <v>304</v>
      </c>
      <c r="L22" s="5">
        <v>2017</v>
      </c>
      <c r="M22" s="5" t="s">
        <v>1488</v>
      </c>
      <c r="N22" s="4" t="s">
        <v>314</v>
      </c>
      <c r="O22" s="4" t="s">
        <v>1383</v>
      </c>
      <c r="P22" s="4" t="s">
        <v>216</v>
      </c>
      <c r="Q22" s="4" t="s">
        <v>160</v>
      </c>
      <c r="R22" s="4" t="s">
        <v>1489</v>
      </c>
      <c r="S22" s="5"/>
      <c r="T22" s="5"/>
      <c r="U22" s="7" t="str">
        <f>HYPERLINK("http://znanium.com/bookread2.php?book=430064","Ознакомиться")</f>
        <v>Ознакомиться</v>
      </c>
    </row>
    <row r="23" spans="1:21" s="8" customFormat="1" ht="56.25">
      <c r="A23" s="4"/>
      <c r="B23" s="5" t="s">
        <v>1204</v>
      </c>
      <c r="C23" s="6">
        <v>1000</v>
      </c>
      <c r="D23" s="4" t="s">
        <v>1205</v>
      </c>
      <c r="E23" s="4" t="s">
        <v>1206</v>
      </c>
      <c r="F23" s="4" t="s">
        <v>1207</v>
      </c>
      <c r="G23" s="5" t="s">
        <v>153</v>
      </c>
      <c r="H23" s="4" t="s">
        <v>364</v>
      </c>
      <c r="I23" s="4" t="s">
        <v>228</v>
      </c>
      <c r="J23" s="5">
        <v>14</v>
      </c>
      <c r="K23" s="5">
        <v>417</v>
      </c>
      <c r="L23" s="5">
        <v>2017</v>
      </c>
      <c r="M23" s="5" t="s">
        <v>1208</v>
      </c>
      <c r="N23" s="4" t="s">
        <v>157</v>
      </c>
      <c r="O23" s="4" t="s">
        <v>201</v>
      </c>
      <c r="P23" s="4" t="s">
        <v>159</v>
      </c>
      <c r="Q23" s="4" t="s">
        <v>160</v>
      </c>
      <c r="R23" s="4" t="s">
        <v>1209</v>
      </c>
      <c r="S23" s="5"/>
      <c r="T23" s="5"/>
      <c r="U23" s="7" t="str">
        <f>HYPERLINK("http://znanium.com/bookread2.php?book=752579","Ознакомиться")</f>
        <v>Ознакомиться</v>
      </c>
    </row>
    <row r="24" spans="1:21" s="8" customFormat="1" ht="56.25">
      <c r="A24" s="4"/>
      <c r="B24" s="5" t="s">
        <v>1490</v>
      </c>
      <c r="C24" s="6">
        <v>964.9</v>
      </c>
      <c r="D24" s="4" t="s">
        <v>1491</v>
      </c>
      <c r="E24" s="4" t="s">
        <v>1492</v>
      </c>
      <c r="F24" s="4" t="s">
        <v>1493</v>
      </c>
      <c r="G24" s="5" t="s">
        <v>153</v>
      </c>
      <c r="H24" s="4" t="s">
        <v>199</v>
      </c>
      <c r="I24" s="4" t="s">
        <v>228</v>
      </c>
      <c r="J24" s="5">
        <v>18</v>
      </c>
      <c r="K24" s="5">
        <v>384</v>
      </c>
      <c r="L24" s="5">
        <v>2017</v>
      </c>
      <c r="M24" s="5" t="s">
        <v>1494</v>
      </c>
      <c r="N24" s="4" t="s">
        <v>314</v>
      </c>
      <c r="O24" s="4" t="s">
        <v>561</v>
      </c>
      <c r="P24" s="4" t="s">
        <v>1495</v>
      </c>
      <c r="Q24" s="4" t="s">
        <v>160</v>
      </c>
      <c r="R24" s="4" t="s">
        <v>1133</v>
      </c>
      <c r="S24" s="5"/>
      <c r="T24" s="5"/>
      <c r="U24" s="7" t="str">
        <f>HYPERLINK("http://znanium.com/bookread2.php?book=536889","Ознакомиться")</f>
        <v>Ознакомиться</v>
      </c>
    </row>
    <row r="25" spans="1:21" s="8" customFormat="1" ht="78.75">
      <c r="A25" s="4"/>
      <c r="B25" s="5" t="s">
        <v>1496</v>
      </c>
      <c r="C25" s="6">
        <v>540</v>
      </c>
      <c r="D25" s="4" t="s">
        <v>1497</v>
      </c>
      <c r="E25" s="4" t="s">
        <v>1498</v>
      </c>
      <c r="F25" s="4" t="s">
        <v>1499</v>
      </c>
      <c r="G25" s="5" t="s">
        <v>153</v>
      </c>
      <c r="H25" s="4" t="s">
        <v>394</v>
      </c>
      <c r="I25" s="4" t="s">
        <v>395</v>
      </c>
      <c r="J25" s="5">
        <v>1</v>
      </c>
      <c r="K25" s="5">
        <v>207</v>
      </c>
      <c r="L25" s="5">
        <v>2017</v>
      </c>
      <c r="M25" s="5" t="s">
        <v>1500</v>
      </c>
      <c r="N25" s="4" t="s">
        <v>314</v>
      </c>
      <c r="O25" s="4" t="s">
        <v>1236</v>
      </c>
      <c r="P25" s="4" t="s">
        <v>216</v>
      </c>
      <c r="Q25" s="4" t="s">
        <v>160</v>
      </c>
      <c r="R25" s="4" t="s">
        <v>1501</v>
      </c>
      <c r="S25" s="5"/>
      <c r="T25" s="5"/>
      <c r="U25" s="7" t="str">
        <f>HYPERLINK("http://znanium.com/bookread2.php?book=792666","Ознакомиться")</f>
        <v>Ознакомиться</v>
      </c>
    </row>
    <row r="26" spans="1:21" s="8" customFormat="1" ht="67.5">
      <c r="A26" s="4"/>
      <c r="B26" s="5" t="s">
        <v>1502</v>
      </c>
      <c r="C26" s="6">
        <v>480</v>
      </c>
      <c r="D26" s="4" t="s">
        <v>1503</v>
      </c>
      <c r="E26" s="4" t="s">
        <v>1504</v>
      </c>
      <c r="F26" s="4" t="s">
        <v>1505</v>
      </c>
      <c r="G26" s="5" t="s">
        <v>153</v>
      </c>
      <c r="H26" s="4" t="s">
        <v>154</v>
      </c>
      <c r="I26" s="4" t="s">
        <v>155</v>
      </c>
      <c r="J26" s="5">
        <v>1</v>
      </c>
      <c r="K26" s="5">
        <v>208</v>
      </c>
      <c r="L26" s="5">
        <v>2017</v>
      </c>
      <c r="M26" s="5" t="s">
        <v>1506</v>
      </c>
      <c r="N26" s="4" t="s">
        <v>314</v>
      </c>
      <c r="O26" s="4" t="s">
        <v>1236</v>
      </c>
      <c r="P26" s="4" t="s">
        <v>216</v>
      </c>
      <c r="Q26" s="4" t="s">
        <v>160</v>
      </c>
      <c r="R26" s="4" t="s">
        <v>1507</v>
      </c>
      <c r="S26" s="5"/>
      <c r="T26" s="5"/>
      <c r="U26" s="7" t="str">
        <f>HYPERLINK("http://znanium.com/bookread2.php?book=892622","Ознакомиться")</f>
        <v>Ознакомиться</v>
      </c>
    </row>
    <row r="27" spans="1:21" s="8" customFormat="1" ht="78.75">
      <c r="A27" s="4"/>
      <c r="B27" s="5" t="s">
        <v>1508</v>
      </c>
      <c r="C27" s="6">
        <v>874.9</v>
      </c>
      <c r="D27" s="4" t="s">
        <v>1509</v>
      </c>
      <c r="E27" s="4" t="s">
        <v>1510</v>
      </c>
      <c r="F27" s="4" t="s">
        <v>1452</v>
      </c>
      <c r="G27" s="5" t="s">
        <v>153</v>
      </c>
      <c r="H27" s="4" t="s">
        <v>199</v>
      </c>
      <c r="I27" s="4" t="s">
        <v>1511</v>
      </c>
      <c r="J27" s="5">
        <v>1</v>
      </c>
      <c r="K27" s="5">
        <v>336</v>
      </c>
      <c r="L27" s="5">
        <v>2018</v>
      </c>
      <c r="M27" s="5" t="s">
        <v>1512</v>
      </c>
      <c r="N27" s="4" t="s">
        <v>314</v>
      </c>
      <c r="O27" s="4" t="s">
        <v>1236</v>
      </c>
      <c r="P27" s="4" t="s">
        <v>159</v>
      </c>
      <c r="Q27" s="4" t="s">
        <v>160</v>
      </c>
      <c r="R27" s="4" t="s">
        <v>1513</v>
      </c>
      <c r="S27" s="5"/>
      <c r="T27" s="5"/>
      <c r="U27" s="7" t="str">
        <f>HYPERLINK("http://znanium.com/bookread2.php?book=432449","Ознакомиться")</f>
        <v>Ознакомиться</v>
      </c>
    </row>
    <row r="28" spans="1:21" s="8" customFormat="1" ht="33.75">
      <c r="A28" s="4"/>
      <c r="B28" s="5" t="s">
        <v>341</v>
      </c>
      <c r="C28" s="6">
        <v>774.9</v>
      </c>
      <c r="D28" s="4" t="s">
        <v>342</v>
      </c>
      <c r="E28" s="4" t="s">
        <v>343</v>
      </c>
      <c r="F28" s="4" t="s">
        <v>344</v>
      </c>
      <c r="G28" s="5" t="s">
        <v>153</v>
      </c>
      <c r="H28" s="4" t="s">
        <v>277</v>
      </c>
      <c r="I28" s="4" t="s">
        <v>228</v>
      </c>
      <c r="J28" s="5">
        <v>1</v>
      </c>
      <c r="K28" s="5">
        <v>308</v>
      </c>
      <c r="L28" s="5">
        <v>2018</v>
      </c>
      <c r="M28" s="5" t="s">
        <v>345</v>
      </c>
      <c r="N28" s="4" t="s">
        <v>314</v>
      </c>
      <c r="O28" s="4" t="s">
        <v>346</v>
      </c>
      <c r="P28" s="4" t="s">
        <v>159</v>
      </c>
      <c r="Q28" s="4" t="s">
        <v>160</v>
      </c>
      <c r="R28" s="4"/>
      <c r="S28" s="5" t="s">
        <v>162</v>
      </c>
      <c r="T28" s="5"/>
      <c r="U28" s="7" t="str">
        <f>HYPERLINK("http://znanium.com/bookread2.php?book=512202","Ознакомиться")</f>
        <v>Ознакомиться</v>
      </c>
    </row>
    <row r="29" spans="1:21" s="8" customFormat="1" ht="33.75">
      <c r="A29" s="4"/>
      <c r="B29" s="5" t="s">
        <v>347</v>
      </c>
      <c r="C29" s="6">
        <v>494.9</v>
      </c>
      <c r="D29" s="4" t="s">
        <v>348</v>
      </c>
      <c r="E29" s="4" t="s">
        <v>349</v>
      </c>
      <c r="F29" s="4" t="s">
        <v>350</v>
      </c>
      <c r="G29" s="5" t="s">
        <v>153</v>
      </c>
      <c r="H29" s="4" t="s">
        <v>199</v>
      </c>
      <c r="I29" s="4"/>
      <c r="J29" s="5">
        <v>20</v>
      </c>
      <c r="K29" s="5">
        <v>224</v>
      </c>
      <c r="L29" s="5">
        <v>2017</v>
      </c>
      <c r="M29" s="5" t="s">
        <v>351</v>
      </c>
      <c r="N29" s="4" t="s">
        <v>314</v>
      </c>
      <c r="O29" s="4" t="s">
        <v>352</v>
      </c>
      <c r="P29" s="4" t="s">
        <v>216</v>
      </c>
      <c r="Q29" s="4" t="s">
        <v>160</v>
      </c>
      <c r="R29" s="4" t="s">
        <v>353</v>
      </c>
      <c r="S29" s="5"/>
      <c r="T29" s="5"/>
      <c r="U29" s="5"/>
    </row>
    <row r="30" spans="1:21" s="8" customFormat="1" ht="45">
      <c r="A30" s="4"/>
      <c r="B30" s="5" t="s">
        <v>360</v>
      </c>
      <c r="C30" s="6">
        <v>1370</v>
      </c>
      <c r="D30" s="4" t="s">
        <v>361</v>
      </c>
      <c r="E30" s="4" t="s">
        <v>362</v>
      </c>
      <c r="F30" s="4" t="s">
        <v>363</v>
      </c>
      <c r="G30" s="5" t="s">
        <v>153</v>
      </c>
      <c r="H30" s="4" t="s">
        <v>364</v>
      </c>
      <c r="I30" s="4" t="s">
        <v>155</v>
      </c>
      <c r="J30" s="5">
        <v>12</v>
      </c>
      <c r="K30" s="5">
        <v>480</v>
      </c>
      <c r="L30" s="5">
        <v>2018</v>
      </c>
      <c r="M30" s="5" t="s">
        <v>365</v>
      </c>
      <c r="N30" s="4" t="s">
        <v>180</v>
      </c>
      <c r="O30" s="4" t="s">
        <v>366</v>
      </c>
      <c r="P30" s="4" t="s">
        <v>159</v>
      </c>
      <c r="Q30" s="4" t="s">
        <v>160</v>
      </c>
      <c r="R30" s="4" t="s">
        <v>243</v>
      </c>
      <c r="S30" s="5"/>
      <c r="T30" s="5"/>
      <c r="U30" s="7" t="str">
        <f>HYPERLINK("http://znanium.com/bookread2.php?book=915794","Ознакомиться")</f>
        <v>Ознакомиться</v>
      </c>
    </row>
    <row r="31" spans="1:21" s="8" customFormat="1" ht="45">
      <c r="A31" s="4"/>
      <c r="B31" s="5" t="s">
        <v>784</v>
      </c>
      <c r="C31" s="6">
        <v>690</v>
      </c>
      <c r="D31" s="4" t="s">
        <v>785</v>
      </c>
      <c r="E31" s="4" t="s">
        <v>362</v>
      </c>
      <c r="F31" s="4" t="s">
        <v>786</v>
      </c>
      <c r="G31" s="5" t="s">
        <v>153</v>
      </c>
      <c r="H31" s="4" t="s">
        <v>199</v>
      </c>
      <c r="I31" s="4" t="s">
        <v>155</v>
      </c>
      <c r="J31" s="5">
        <v>1</v>
      </c>
      <c r="K31" s="5">
        <v>266</v>
      </c>
      <c r="L31" s="5">
        <v>2018</v>
      </c>
      <c r="M31" s="5" t="s">
        <v>787</v>
      </c>
      <c r="N31" s="4" t="s">
        <v>180</v>
      </c>
      <c r="O31" s="4" t="s">
        <v>366</v>
      </c>
      <c r="P31" s="4" t="s">
        <v>389</v>
      </c>
      <c r="Q31" s="4" t="s">
        <v>160</v>
      </c>
      <c r="R31" s="4" t="s">
        <v>788</v>
      </c>
      <c r="S31" s="5"/>
      <c r="T31" s="5"/>
      <c r="U31" s="7" t="str">
        <f>HYPERLINK("http://znanium.com/bookread2.php?book=945590","Ознакомиться")</f>
        <v>Ознакомиться</v>
      </c>
    </row>
    <row r="32" spans="1:21" s="8" customFormat="1" ht="45">
      <c r="A32" s="4"/>
      <c r="B32" s="5" t="s">
        <v>1514</v>
      </c>
      <c r="C32" s="6">
        <v>780</v>
      </c>
      <c r="D32" s="4" t="s">
        <v>1515</v>
      </c>
      <c r="E32" s="4" t="s">
        <v>1516</v>
      </c>
      <c r="F32" s="4" t="s">
        <v>1517</v>
      </c>
      <c r="G32" s="5" t="s">
        <v>153</v>
      </c>
      <c r="H32" s="4" t="s">
        <v>199</v>
      </c>
      <c r="I32" s="4" t="s">
        <v>155</v>
      </c>
      <c r="J32" s="5">
        <v>1</v>
      </c>
      <c r="K32" s="5">
        <v>298</v>
      </c>
      <c r="L32" s="5">
        <v>2018</v>
      </c>
      <c r="M32" s="5" t="s">
        <v>1518</v>
      </c>
      <c r="N32" s="4" t="s">
        <v>314</v>
      </c>
      <c r="O32" s="4" t="s">
        <v>346</v>
      </c>
      <c r="P32" s="4" t="s">
        <v>216</v>
      </c>
      <c r="Q32" s="4" t="s">
        <v>160</v>
      </c>
      <c r="R32" s="4" t="s">
        <v>1519</v>
      </c>
      <c r="S32" s="5"/>
      <c r="T32" s="5"/>
      <c r="U32" s="7" t="str">
        <f>HYPERLINK("http://znanium.com/bookread2.php?book=944362","Ознакомиться")</f>
        <v>Ознакомиться</v>
      </c>
    </row>
    <row r="33" spans="1:21" s="8" customFormat="1" ht="33.75">
      <c r="A33" s="4"/>
      <c r="B33" s="5" t="s">
        <v>1520</v>
      </c>
      <c r="C33" s="6">
        <v>620</v>
      </c>
      <c r="D33" s="4" t="s">
        <v>1521</v>
      </c>
      <c r="E33" s="4" t="s">
        <v>1522</v>
      </c>
      <c r="F33" s="4" t="s">
        <v>1523</v>
      </c>
      <c r="G33" s="5" t="s">
        <v>153</v>
      </c>
      <c r="H33" s="4" t="s">
        <v>364</v>
      </c>
      <c r="I33" s="4" t="s">
        <v>155</v>
      </c>
      <c r="J33" s="5">
        <v>16</v>
      </c>
      <c r="K33" s="5">
        <v>239</v>
      </c>
      <c r="L33" s="5">
        <v>2018</v>
      </c>
      <c r="M33" s="5" t="s">
        <v>1524</v>
      </c>
      <c r="N33" s="4" t="s">
        <v>314</v>
      </c>
      <c r="O33" s="4" t="s">
        <v>346</v>
      </c>
      <c r="P33" s="4" t="s">
        <v>159</v>
      </c>
      <c r="Q33" s="4" t="s">
        <v>160</v>
      </c>
      <c r="R33" s="4" t="s">
        <v>1525</v>
      </c>
      <c r="S33" s="5"/>
      <c r="T33" s="5"/>
      <c r="U33" s="7" t="str">
        <f>HYPERLINK("http://znanium.com/bookread2.php?book=942809","Ознакомиться")</f>
        <v>Ознакомиться</v>
      </c>
    </row>
    <row r="34" spans="1:21" s="8" customFormat="1" ht="33.75">
      <c r="A34" s="4"/>
      <c r="B34" s="5" t="s">
        <v>383</v>
      </c>
      <c r="C34" s="6">
        <v>354.9</v>
      </c>
      <c r="D34" s="4" t="s">
        <v>384</v>
      </c>
      <c r="E34" s="4" t="s">
        <v>385</v>
      </c>
      <c r="F34" s="4" t="s">
        <v>386</v>
      </c>
      <c r="G34" s="5" t="s">
        <v>147</v>
      </c>
      <c r="H34" s="4" t="s">
        <v>199</v>
      </c>
      <c r="I34" s="4" t="s">
        <v>228</v>
      </c>
      <c r="J34" s="5">
        <v>1</v>
      </c>
      <c r="K34" s="5">
        <v>168</v>
      </c>
      <c r="L34" s="5">
        <v>2017</v>
      </c>
      <c r="M34" s="5" t="s">
        <v>387</v>
      </c>
      <c r="N34" s="4" t="s">
        <v>157</v>
      </c>
      <c r="O34" s="4" t="s">
        <v>388</v>
      </c>
      <c r="P34" s="4" t="s">
        <v>389</v>
      </c>
      <c r="Q34" s="4" t="s">
        <v>160</v>
      </c>
      <c r="R34" s="4"/>
      <c r="S34" s="5"/>
      <c r="T34" s="5"/>
      <c r="U34" s="7" t="str">
        <f>HYPERLINK("http://znanium.com/bookread2.php?book=478844","Ознакомиться")</f>
        <v>Ознакомиться</v>
      </c>
    </row>
    <row r="35" spans="1:21" s="8" customFormat="1" ht="67.5">
      <c r="A35" s="4"/>
      <c r="B35" s="5" t="s">
        <v>1526</v>
      </c>
      <c r="C35" s="6">
        <v>224.9</v>
      </c>
      <c r="D35" s="4" t="s">
        <v>1527</v>
      </c>
      <c r="E35" s="4" t="s">
        <v>1528</v>
      </c>
      <c r="F35" s="4" t="s">
        <v>1529</v>
      </c>
      <c r="G35" s="5" t="s">
        <v>153</v>
      </c>
      <c r="H35" s="4" t="s">
        <v>277</v>
      </c>
      <c r="I35" s="4" t="s">
        <v>155</v>
      </c>
      <c r="J35" s="5">
        <v>1</v>
      </c>
      <c r="K35" s="5">
        <v>111</v>
      </c>
      <c r="L35" s="5">
        <v>2017</v>
      </c>
      <c r="M35" s="5" t="s">
        <v>1530</v>
      </c>
      <c r="N35" s="4" t="s">
        <v>314</v>
      </c>
      <c r="O35" s="4" t="s">
        <v>1236</v>
      </c>
      <c r="P35" s="4" t="s">
        <v>216</v>
      </c>
      <c r="Q35" s="4" t="s">
        <v>160</v>
      </c>
      <c r="R35" s="4" t="s">
        <v>651</v>
      </c>
      <c r="S35" s="5"/>
      <c r="T35" s="5"/>
      <c r="U35" s="7" t="str">
        <f>HYPERLINK("http://znanium.com/bookread2.php?book=433902","Ознакомиться")</f>
        <v>Ознакомиться</v>
      </c>
    </row>
    <row r="36" spans="1:21" s="8" customFormat="1" ht="45">
      <c r="A36" s="4"/>
      <c r="B36" s="5" t="s">
        <v>1592</v>
      </c>
      <c r="C36" s="6">
        <v>799.9</v>
      </c>
      <c r="D36" s="4" t="s">
        <v>1593</v>
      </c>
      <c r="E36" s="4" t="s">
        <v>1533</v>
      </c>
      <c r="F36" s="4" t="s">
        <v>1594</v>
      </c>
      <c r="G36" s="5" t="s">
        <v>153</v>
      </c>
      <c r="H36" s="4" t="s">
        <v>199</v>
      </c>
      <c r="I36" s="4" t="s">
        <v>228</v>
      </c>
      <c r="J36" s="5">
        <v>1</v>
      </c>
      <c r="K36" s="5">
        <v>368</v>
      </c>
      <c r="L36" s="5">
        <v>2016</v>
      </c>
      <c r="M36" s="5" t="s">
        <v>1595</v>
      </c>
      <c r="N36" s="4" t="s">
        <v>180</v>
      </c>
      <c r="O36" s="4" t="s">
        <v>585</v>
      </c>
      <c r="P36" s="4" t="s">
        <v>159</v>
      </c>
      <c r="Q36" s="4" t="s">
        <v>160</v>
      </c>
      <c r="R36" s="4" t="s">
        <v>1596</v>
      </c>
      <c r="S36" s="5"/>
      <c r="T36" s="5"/>
      <c r="U36" s="5"/>
    </row>
    <row r="37" spans="1:21" s="8" customFormat="1" ht="45">
      <c r="A37" s="4"/>
      <c r="B37" s="5" t="s">
        <v>1531</v>
      </c>
      <c r="C37" s="6">
        <v>374.9</v>
      </c>
      <c r="D37" s="4" t="s">
        <v>1532</v>
      </c>
      <c r="E37" s="4" t="s">
        <v>1533</v>
      </c>
      <c r="F37" s="4" t="s">
        <v>1534</v>
      </c>
      <c r="G37" s="5" t="s">
        <v>153</v>
      </c>
      <c r="H37" s="4" t="s">
        <v>364</v>
      </c>
      <c r="I37" s="4" t="s">
        <v>228</v>
      </c>
      <c r="J37" s="5">
        <v>1</v>
      </c>
      <c r="K37" s="5">
        <v>144</v>
      </c>
      <c r="L37" s="5">
        <v>2018</v>
      </c>
      <c r="M37" s="5" t="s">
        <v>1535</v>
      </c>
      <c r="N37" s="4" t="s">
        <v>180</v>
      </c>
      <c r="O37" s="4" t="s">
        <v>585</v>
      </c>
      <c r="P37" s="4" t="s">
        <v>216</v>
      </c>
      <c r="Q37" s="4" t="s">
        <v>160</v>
      </c>
      <c r="R37" s="4" t="s">
        <v>1536</v>
      </c>
      <c r="S37" s="5"/>
      <c r="T37" s="5"/>
      <c r="U37" s="7" t="str">
        <f>HYPERLINK("http://znanium.com/bookread2.php?book=448841","Ознакомиться")</f>
        <v>Ознакомиться</v>
      </c>
    </row>
    <row r="38" spans="1:21" s="8" customFormat="1" ht="67.5">
      <c r="A38" s="4"/>
      <c r="B38" s="5" t="s">
        <v>1537</v>
      </c>
      <c r="C38" s="6">
        <v>564.9</v>
      </c>
      <c r="D38" s="4" t="s">
        <v>1538</v>
      </c>
      <c r="E38" s="4" t="s">
        <v>1539</v>
      </c>
      <c r="F38" s="4" t="s">
        <v>1540</v>
      </c>
      <c r="G38" s="5" t="s">
        <v>153</v>
      </c>
      <c r="H38" s="4" t="s">
        <v>394</v>
      </c>
      <c r="I38" s="4" t="s">
        <v>395</v>
      </c>
      <c r="J38" s="5">
        <v>1</v>
      </c>
      <c r="K38" s="5">
        <v>224</v>
      </c>
      <c r="L38" s="5">
        <v>2017</v>
      </c>
      <c r="M38" s="5" t="s">
        <v>1541</v>
      </c>
      <c r="N38" s="4" t="s">
        <v>180</v>
      </c>
      <c r="O38" s="4" t="s">
        <v>181</v>
      </c>
      <c r="P38" s="4" t="s">
        <v>216</v>
      </c>
      <c r="Q38" s="4" t="s">
        <v>160</v>
      </c>
      <c r="R38" s="4" t="s">
        <v>1542</v>
      </c>
      <c r="S38" s="5"/>
      <c r="T38" s="5"/>
      <c r="U38" s="7" t="str">
        <f>HYPERLINK("http://znanium.com/bookread2.php?book=443543","Ознакомиться")</f>
        <v>Ознакомиться</v>
      </c>
    </row>
    <row r="39" spans="1:21" s="8" customFormat="1" ht="45">
      <c r="A39" s="4"/>
      <c r="B39" s="5" t="s">
        <v>1543</v>
      </c>
      <c r="C39" s="6">
        <v>510</v>
      </c>
      <c r="D39" s="4" t="s">
        <v>1544</v>
      </c>
      <c r="E39" s="4" t="s">
        <v>1545</v>
      </c>
      <c r="F39" s="4" t="s">
        <v>1546</v>
      </c>
      <c r="G39" s="5" t="s">
        <v>153</v>
      </c>
      <c r="H39" s="4" t="s">
        <v>394</v>
      </c>
      <c r="I39" s="4" t="s">
        <v>395</v>
      </c>
      <c r="J39" s="5">
        <v>18</v>
      </c>
      <c r="K39" s="5">
        <v>204</v>
      </c>
      <c r="L39" s="5">
        <v>2017</v>
      </c>
      <c r="M39" s="5" t="s">
        <v>1547</v>
      </c>
      <c r="N39" s="4" t="s">
        <v>314</v>
      </c>
      <c r="O39" s="4" t="s">
        <v>561</v>
      </c>
      <c r="P39" s="4" t="s">
        <v>216</v>
      </c>
      <c r="Q39" s="4" t="s">
        <v>160</v>
      </c>
      <c r="R39" s="4" t="s">
        <v>1548</v>
      </c>
      <c r="S39" s="5"/>
      <c r="T39" s="5"/>
      <c r="U39" s="7" t="str">
        <f>HYPERLINK("http://znanium.com/bookread2.php?book=917757","Ознакомиться")</f>
        <v>Ознакомиться</v>
      </c>
    </row>
    <row r="40" spans="1:21" s="8" customFormat="1" ht="135">
      <c r="A40" s="4"/>
      <c r="B40" s="5" t="s">
        <v>1244</v>
      </c>
      <c r="C40" s="6">
        <v>564.9</v>
      </c>
      <c r="D40" s="4" t="s">
        <v>1245</v>
      </c>
      <c r="E40" s="4" t="s">
        <v>1246</v>
      </c>
      <c r="F40" s="4" t="s">
        <v>1247</v>
      </c>
      <c r="G40" s="5" t="s">
        <v>153</v>
      </c>
      <c r="H40" s="4" t="s">
        <v>394</v>
      </c>
      <c r="I40" s="4" t="s">
        <v>395</v>
      </c>
      <c r="J40" s="5">
        <v>14</v>
      </c>
      <c r="K40" s="5">
        <v>256</v>
      </c>
      <c r="L40" s="5">
        <v>2016</v>
      </c>
      <c r="M40" s="5" t="s">
        <v>1248</v>
      </c>
      <c r="N40" s="4" t="s">
        <v>314</v>
      </c>
      <c r="O40" s="4" t="s">
        <v>1236</v>
      </c>
      <c r="P40" s="4" t="s">
        <v>216</v>
      </c>
      <c r="Q40" s="4" t="s">
        <v>160</v>
      </c>
      <c r="R40" s="4" t="s">
        <v>1249</v>
      </c>
      <c r="S40" s="5"/>
      <c r="T40" s="5"/>
      <c r="U40" s="7" t="str">
        <f>HYPERLINK("http://znanium.com/bookread2.php?book=231180","Ознакомиться")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1616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56.25">
      <c r="A8" s="4"/>
      <c r="B8" s="5" t="s">
        <v>574</v>
      </c>
      <c r="C8" s="6">
        <v>460</v>
      </c>
      <c r="D8" s="4" t="s">
        <v>575</v>
      </c>
      <c r="E8" s="4" t="s">
        <v>576</v>
      </c>
      <c r="F8" s="4" t="s">
        <v>577</v>
      </c>
      <c r="G8" s="5" t="s">
        <v>147</v>
      </c>
      <c r="H8" s="4" t="s">
        <v>199</v>
      </c>
      <c r="I8" s="4" t="s">
        <v>155</v>
      </c>
      <c r="J8" s="5">
        <v>1</v>
      </c>
      <c r="K8" s="5">
        <v>136</v>
      </c>
      <c r="L8" s="5">
        <v>2018</v>
      </c>
      <c r="M8" s="5" t="s">
        <v>578</v>
      </c>
      <c r="N8" s="4" t="s">
        <v>157</v>
      </c>
      <c r="O8" s="4" t="s">
        <v>388</v>
      </c>
      <c r="P8" s="4" t="s">
        <v>216</v>
      </c>
      <c r="Q8" s="4" t="s">
        <v>160</v>
      </c>
      <c r="R8" s="4" t="s">
        <v>579</v>
      </c>
      <c r="S8" s="5"/>
      <c r="T8" s="5"/>
      <c r="U8" s="7" t="str">
        <f>HYPERLINK("http://znanium.com/bookread2.php?book=939891","Ознакомиться")</f>
        <v>Ознакомиться</v>
      </c>
    </row>
    <row r="9" spans="1:21" s="8" customFormat="1" ht="33.75">
      <c r="A9" s="4"/>
      <c r="B9" s="5" t="s">
        <v>587</v>
      </c>
      <c r="C9" s="6">
        <v>500</v>
      </c>
      <c r="D9" s="4" t="s">
        <v>588</v>
      </c>
      <c r="E9" s="4" t="s">
        <v>589</v>
      </c>
      <c r="F9" s="4" t="s">
        <v>590</v>
      </c>
      <c r="G9" s="5" t="s">
        <v>147</v>
      </c>
      <c r="H9" s="4" t="s">
        <v>199</v>
      </c>
      <c r="I9" s="4" t="s">
        <v>155</v>
      </c>
      <c r="J9" s="5">
        <v>1</v>
      </c>
      <c r="K9" s="5">
        <v>159</v>
      </c>
      <c r="L9" s="5">
        <v>2017</v>
      </c>
      <c r="M9" s="5" t="s">
        <v>591</v>
      </c>
      <c r="N9" s="4" t="s">
        <v>157</v>
      </c>
      <c r="O9" s="4" t="s">
        <v>388</v>
      </c>
      <c r="P9" s="4" t="s">
        <v>216</v>
      </c>
      <c r="Q9" s="4" t="s">
        <v>160</v>
      </c>
      <c r="R9" s="4"/>
      <c r="S9" s="5"/>
      <c r="T9" s="5"/>
      <c r="U9" s="7" t="str">
        <f>HYPERLINK("http://znanium.com/bookread2.php?book=773478","Ознакомиться")</f>
        <v>Ознакомиться</v>
      </c>
    </row>
    <row r="10" spans="1:21" s="8" customFormat="1" ht="33.75">
      <c r="A10" s="4"/>
      <c r="B10" s="5" t="s">
        <v>1574</v>
      </c>
      <c r="C10" s="6">
        <v>929.9</v>
      </c>
      <c r="D10" s="4" t="s">
        <v>1575</v>
      </c>
      <c r="E10" s="4" t="s">
        <v>1576</v>
      </c>
      <c r="F10" s="4" t="s">
        <v>1577</v>
      </c>
      <c r="G10" s="5" t="s">
        <v>153</v>
      </c>
      <c r="H10" s="4" t="s">
        <v>608</v>
      </c>
      <c r="I10" s="4"/>
      <c r="J10" s="5">
        <v>1</v>
      </c>
      <c r="K10" s="5">
        <v>368</v>
      </c>
      <c r="L10" s="5">
        <v>2017</v>
      </c>
      <c r="M10" s="5" t="s">
        <v>1578</v>
      </c>
      <c r="N10" s="4" t="s">
        <v>214</v>
      </c>
      <c r="O10" s="4" t="s">
        <v>215</v>
      </c>
      <c r="P10" s="4" t="s">
        <v>159</v>
      </c>
      <c r="Q10" s="4" t="s">
        <v>160</v>
      </c>
      <c r="R10" s="4"/>
      <c r="S10" s="5"/>
      <c r="T10" s="5"/>
      <c r="U10" s="7" t="str">
        <f>HYPERLINK("http://znanium.com/bookread2.php?book=780649","Ознакомиться")</f>
        <v>Ознакомиться</v>
      </c>
    </row>
    <row r="11" spans="1:21" s="8" customFormat="1" ht="56.25">
      <c r="A11" s="4"/>
      <c r="B11" s="5" t="s">
        <v>1549</v>
      </c>
      <c r="C11" s="6">
        <v>1100</v>
      </c>
      <c r="D11" s="4" t="s">
        <v>1550</v>
      </c>
      <c r="E11" s="4" t="s">
        <v>1551</v>
      </c>
      <c r="F11" s="4" t="s">
        <v>1552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192</v>
      </c>
      <c r="L11" s="5">
        <v>2018</v>
      </c>
      <c r="M11" s="5" t="s">
        <v>1553</v>
      </c>
      <c r="N11" s="4" t="s">
        <v>180</v>
      </c>
      <c r="O11" s="4" t="s">
        <v>181</v>
      </c>
      <c r="P11" s="4" t="s">
        <v>216</v>
      </c>
      <c r="Q11" s="4" t="s">
        <v>160</v>
      </c>
      <c r="R11" s="4" t="s">
        <v>691</v>
      </c>
      <c r="S11" s="5"/>
      <c r="T11" s="5"/>
      <c r="U11" s="7" t="str">
        <f>HYPERLINK("http://znanium.com/bookread2.php?book=939063","Ознакомиться")</f>
        <v>Ознакомиться</v>
      </c>
    </row>
    <row r="12" spans="1:21" s="8" customFormat="1" ht="67.5">
      <c r="A12" s="4"/>
      <c r="B12" s="5" t="s">
        <v>1554</v>
      </c>
      <c r="C12" s="6">
        <v>384.9</v>
      </c>
      <c r="D12" s="4" t="s">
        <v>1555</v>
      </c>
      <c r="E12" s="4" t="s">
        <v>1556</v>
      </c>
      <c r="F12" s="4" t="s">
        <v>1557</v>
      </c>
      <c r="G12" s="5" t="s">
        <v>153</v>
      </c>
      <c r="H12" s="4" t="s">
        <v>277</v>
      </c>
      <c r="I12" s="4" t="s">
        <v>155</v>
      </c>
      <c r="J12" s="5">
        <v>1</v>
      </c>
      <c r="K12" s="5">
        <v>176</v>
      </c>
      <c r="L12" s="5">
        <v>2017</v>
      </c>
      <c r="M12" s="5" t="s">
        <v>1558</v>
      </c>
      <c r="N12" s="4" t="s">
        <v>180</v>
      </c>
      <c r="O12" s="4" t="s">
        <v>1559</v>
      </c>
      <c r="P12" s="4" t="s">
        <v>216</v>
      </c>
      <c r="Q12" s="4" t="s">
        <v>160</v>
      </c>
      <c r="R12" s="4" t="s">
        <v>1560</v>
      </c>
      <c r="S12" s="5"/>
      <c r="T12" s="5"/>
      <c r="U12" s="7" t="str">
        <f>HYPERLINK("http://znanium.com/bookread2.php?book=211564","Ознакомиться")</f>
        <v>Ознакомиться</v>
      </c>
    </row>
    <row r="13" spans="1:21" s="8" customFormat="1" ht="45">
      <c r="A13" s="4"/>
      <c r="B13" s="5" t="s">
        <v>1579</v>
      </c>
      <c r="C13" s="6">
        <v>1200</v>
      </c>
      <c r="D13" s="4" t="s">
        <v>1580</v>
      </c>
      <c r="E13" s="4" t="s">
        <v>1581</v>
      </c>
      <c r="F13" s="4" t="s">
        <v>1582</v>
      </c>
      <c r="G13" s="5" t="s">
        <v>153</v>
      </c>
      <c r="H13" s="4" t="s">
        <v>154</v>
      </c>
      <c r="I13" s="4" t="s">
        <v>155</v>
      </c>
      <c r="J13" s="5">
        <v>1</v>
      </c>
      <c r="K13" s="5">
        <v>528</v>
      </c>
      <c r="L13" s="5">
        <v>2018</v>
      </c>
      <c r="M13" s="5" t="s">
        <v>1583</v>
      </c>
      <c r="N13" s="4" t="s">
        <v>314</v>
      </c>
      <c r="O13" s="4" t="s">
        <v>1584</v>
      </c>
      <c r="P13" s="4" t="s">
        <v>216</v>
      </c>
      <c r="Q13" s="4" t="s">
        <v>160</v>
      </c>
      <c r="R13" s="4" t="s">
        <v>1585</v>
      </c>
      <c r="S13" s="5"/>
      <c r="T13" s="5"/>
      <c r="U13" s="7" t="str">
        <f>HYPERLINK("http://znanium.com/bookread2.php?book=939217","Ознакомиться")</f>
        <v>Ознакомиться</v>
      </c>
    </row>
    <row r="14" spans="1:21" s="8" customFormat="1" ht="45">
      <c r="A14" s="4"/>
      <c r="B14" s="5" t="s">
        <v>1586</v>
      </c>
      <c r="C14" s="6">
        <v>1360</v>
      </c>
      <c r="D14" s="4" t="s">
        <v>1587</v>
      </c>
      <c r="E14" s="4" t="s">
        <v>1588</v>
      </c>
      <c r="F14" s="4" t="s">
        <v>1589</v>
      </c>
      <c r="G14" s="5" t="s">
        <v>153</v>
      </c>
      <c r="H14" s="4" t="s">
        <v>154</v>
      </c>
      <c r="I14" s="4"/>
      <c r="J14" s="5">
        <v>1</v>
      </c>
      <c r="K14" s="5">
        <v>544</v>
      </c>
      <c r="L14" s="5">
        <v>2017</v>
      </c>
      <c r="M14" s="5" t="s">
        <v>1590</v>
      </c>
      <c r="N14" s="4" t="s">
        <v>214</v>
      </c>
      <c r="O14" s="4" t="s">
        <v>537</v>
      </c>
      <c r="P14" s="4" t="s">
        <v>159</v>
      </c>
      <c r="Q14" s="4" t="s">
        <v>160</v>
      </c>
      <c r="R14" s="4" t="s">
        <v>1591</v>
      </c>
      <c r="S14" s="5"/>
      <c r="T14" s="5"/>
      <c r="U14" s="7" t="str">
        <f>HYPERLINK("http://znanium.com/bookread2.php?book=774755","Ознакомиться")</f>
        <v>Ознакомиться</v>
      </c>
    </row>
    <row r="15" spans="1:21" s="8" customFormat="1" ht="67.5">
      <c r="A15" s="4"/>
      <c r="B15" s="5" t="s">
        <v>1561</v>
      </c>
      <c r="C15" s="6">
        <v>720</v>
      </c>
      <c r="D15" s="4" t="s">
        <v>1562</v>
      </c>
      <c r="E15" s="4" t="s">
        <v>1563</v>
      </c>
      <c r="F15" s="4" t="s">
        <v>1564</v>
      </c>
      <c r="G15" s="5" t="s">
        <v>153</v>
      </c>
      <c r="H15" s="4" t="s">
        <v>1565</v>
      </c>
      <c r="I15" s="4"/>
      <c r="J15" s="5">
        <v>10</v>
      </c>
      <c r="K15" s="5">
        <v>288</v>
      </c>
      <c r="L15" s="5">
        <v>2017</v>
      </c>
      <c r="M15" s="5" t="s">
        <v>1566</v>
      </c>
      <c r="N15" s="4" t="s">
        <v>314</v>
      </c>
      <c r="O15" s="4" t="s">
        <v>1383</v>
      </c>
      <c r="P15" s="4" t="s">
        <v>159</v>
      </c>
      <c r="Q15" s="4" t="s">
        <v>160</v>
      </c>
      <c r="R15" s="4" t="s">
        <v>1567</v>
      </c>
      <c r="S15" s="5"/>
      <c r="T15" s="5"/>
      <c r="U15" s="7" t="str">
        <f>HYPERLINK("http://znanium.com/bookread2.php?book=895219","Ознакомиться")</f>
        <v>Ознакомиться</v>
      </c>
    </row>
    <row r="16" spans="1:21" s="8" customFormat="1" ht="33.75">
      <c r="A16" s="4"/>
      <c r="B16" s="5" t="s">
        <v>341</v>
      </c>
      <c r="C16" s="6">
        <v>774.9</v>
      </c>
      <c r="D16" s="4" t="s">
        <v>342</v>
      </c>
      <c r="E16" s="4" t="s">
        <v>343</v>
      </c>
      <c r="F16" s="4" t="s">
        <v>344</v>
      </c>
      <c r="G16" s="5" t="s">
        <v>153</v>
      </c>
      <c r="H16" s="4" t="s">
        <v>277</v>
      </c>
      <c r="I16" s="4" t="s">
        <v>228</v>
      </c>
      <c r="J16" s="5">
        <v>1</v>
      </c>
      <c r="K16" s="5">
        <v>308</v>
      </c>
      <c r="L16" s="5">
        <v>2018</v>
      </c>
      <c r="M16" s="5" t="s">
        <v>345</v>
      </c>
      <c r="N16" s="4" t="s">
        <v>314</v>
      </c>
      <c r="O16" s="4" t="s">
        <v>346</v>
      </c>
      <c r="P16" s="4" t="s">
        <v>159</v>
      </c>
      <c r="Q16" s="4" t="s">
        <v>160</v>
      </c>
      <c r="R16" s="4"/>
      <c r="S16" s="5" t="s">
        <v>162</v>
      </c>
      <c r="T16" s="5"/>
      <c r="U16" s="7" t="str">
        <f>HYPERLINK("http://znanium.com/bookread2.php?book=512202","Ознакомиться")</f>
        <v>Ознакомиться</v>
      </c>
    </row>
    <row r="17" spans="1:21" s="8" customFormat="1" ht="45">
      <c r="A17" s="4"/>
      <c r="B17" s="5" t="s">
        <v>784</v>
      </c>
      <c r="C17" s="6">
        <v>690</v>
      </c>
      <c r="D17" s="4" t="s">
        <v>785</v>
      </c>
      <c r="E17" s="4" t="s">
        <v>362</v>
      </c>
      <c r="F17" s="4" t="s">
        <v>786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266</v>
      </c>
      <c r="L17" s="5">
        <v>2018</v>
      </c>
      <c r="M17" s="5" t="s">
        <v>787</v>
      </c>
      <c r="N17" s="4" t="s">
        <v>180</v>
      </c>
      <c r="O17" s="4" t="s">
        <v>366</v>
      </c>
      <c r="P17" s="4" t="s">
        <v>389</v>
      </c>
      <c r="Q17" s="4" t="s">
        <v>160</v>
      </c>
      <c r="R17" s="4" t="s">
        <v>788</v>
      </c>
      <c r="S17" s="5"/>
      <c r="T17" s="5"/>
      <c r="U17" s="7" t="str">
        <f>HYPERLINK("http://znanium.com/bookread2.php?book=945590","Ознакомиться")</f>
        <v>Ознакомиться</v>
      </c>
    </row>
    <row r="18" spans="1:21" s="8" customFormat="1" ht="33.75">
      <c r="A18" s="4"/>
      <c r="B18" s="5" t="s">
        <v>383</v>
      </c>
      <c r="C18" s="6">
        <v>354.9</v>
      </c>
      <c r="D18" s="4" t="s">
        <v>384</v>
      </c>
      <c r="E18" s="4" t="s">
        <v>385</v>
      </c>
      <c r="F18" s="4" t="s">
        <v>386</v>
      </c>
      <c r="G18" s="5" t="s">
        <v>147</v>
      </c>
      <c r="H18" s="4" t="s">
        <v>199</v>
      </c>
      <c r="I18" s="4" t="s">
        <v>228</v>
      </c>
      <c r="J18" s="5">
        <v>1</v>
      </c>
      <c r="K18" s="5">
        <v>168</v>
      </c>
      <c r="L18" s="5">
        <v>2017</v>
      </c>
      <c r="M18" s="5" t="s">
        <v>387</v>
      </c>
      <c r="N18" s="4" t="s">
        <v>157</v>
      </c>
      <c r="O18" s="4" t="s">
        <v>388</v>
      </c>
      <c r="P18" s="4" t="s">
        <v>389</v>
      </c>
      <c r="Q18" s="4" t="s">
        <v>160</v>
      </c>
      <c r="R18" s="4"/>
      <c r="S18" s="5"/>
      <c r="T18" s="5"/>
      <c r="U18" s="7" t="str">
        <f>HYPERLINK("http://znanium.com/bookread2.php?book=478844","Ознакомиться")</f>
        <v>Ознакомиться</v>
      </c>
    </row>
    <row r="19" spans="1:21" s="8" customFormat="1" ht="56.25">
      <c r="A19" s="4"/>
      <c r="B19" s="5" t="s">
        <v>409</v>
      </c>
      <c r="C19" s="6">
        <v>830</v>
      </c>
      <c r="D19" s="4" t="s">
        <v>410</v>
      </c>
      <c r="E19" s="4" t="s">
        <v>411</v>
      </c>
      <c r="F19" s="4" t="s">
        <v>412</v>
      </c>
      <c r="G19" s="5" t="s">
        <v>153</v>
      </c>
      <c r="H19" s="4" t="s">
        <v>154</v>
      </c>
      <c r="I19" s="4" t="s">
        <v>155</v>
      </c>
      <c r="J19" s="5">
        <v>1</v>
      </c>
      <c r="K19" s="5">
        <v>256</v>
      </c>
      <c r="L19" s="5">
        <v>2018</v>
      </c>
      <c r="M19" s="5" t="s">
        <v>413</v>
      </c>
      <c r="N19" s="4" t="s">
        <v>180</v>
      </c>
      <c r="O19" s="4" t="s">
        <v>181</v>
      </c>
      <c r="P19" s="4" t="s">
        <v>216</v>
      </c>
      <c r="Q19" s="4" t="s">
        <v>160</v>
      </c>
      <c r="R19" s="4" t="s">
        <v>414</v>
      </c>
      <c r="S19" s="5"/>
      <c r="T19" s="5"/>
      <c r="U19" s="7" t="str">
        <f>HYPERLINK("http://znanium.com/bookread2.php?book=939061","Ознакомиться")</f>
        <v>Ознакомиться</v>
      </c>
    </row>
    <row r="20" spans="1:21" s="8" customFormat="1" ht="45">
      <c r="A20" s="4"/>
      <c r="B20" s="5" t="s">
        <v>1592</v>
      </c>
      <c r="C20" s="6">
        <v>799.9</v>
      </c>
      <c r="D20" s="4" t="s">
        <v>1593</v>
      </c>
      <c r="E20" s="4" t="s">
        <v>1533</v>
      </c>
      <c r="F20" s="4" t="s">
        <v>1594</v>
      </c>
      <c r="G20" s="5" t="s">
        <v>153</v>
      </c>
      <c r="H20" s="4" t="s">
        <v>199</v>
      </c>
      <c r="I20" s="4" t="s">
        <v>228</v>
      </c>
      <c r="J20" s="5">
        <v>1</v>
      </c>
      <c r="K20" s="5">
        <v>368</v>
      </c>
      <c r="L20" s="5">
        <v>2016</v>
      </c>
      <c r="M20" s="5" t="s">
        <v>1595</v>
      </c>
      <c r="N20" s="4" t="s">
        <v>180</v>
      </c>
      <c r="O20" s="4" t="s">
        <v>585</v>
      </c>
      <c r="P20" s="4" t="s">
        <v>159</v>
      </c>
      <c r="Q20" s="4" t="s">
        <v>160</v>
      </c>
      <c r="R20" s="4" t="s">
        <v>1596</v>
      </c>
      <c r="S20" s="5"/>
      <c r="T20" s="5"/>
      <c r="U20" s="5"/>
    </row>
    <row r="21" spans="1:21" s="8" customFormat="1" ht="78.75">
      <c r="A21" s="4"/>
      <c r="B21" s="5" t="s">
        <v>1568</v>
      </c>
      <c r="C21" s="6">
        <v>749.9</v>
      </c>
      <c r="D21" s="4" t="s">
        <v>1569</v>
      </c>
      <c r="E21" s="4" t="s">
        <v>1570</v>
      </c>
      <c r="F21" s="4" t="s">
        <v>1571</v>
      </c>
      <c r="G21" s="5" t="s">
        <v>153</v>
      </c>
      <c r="H21" s="4" t="s">
        <v>394</v>
      </c>
      <c r="I21" s="4" t="s">
        <v>395</v>
      </c>
      <c r="J21" s="5">
        <v>10</v>
      </c>
      <c r="K21" s="5">
        <v>319</v>
      </c>
      <c r="L21" s="5">
        <v>2017</v>
      </c>
      <c r="M21" s="5" t="s">
        <v>1572</v>
      </c>
      <c r="N21" s="4" t="s">
        <v>180</v>
      </c>
      <c r="O21" s="4" t="s">
        <v>181</v>
      </c>
      <c r="P21" s="4" t="s">
        <v>216</v>
      </c>
      <c r="Q21" s="4" t="s">
        <v>160</v>
      </c>
      <c r="R21" s="4" t="s">
        <v>1573</v>
      </c>
      <c r="S21" s="5"/>
      <c r="T21" s="5"/>
      <c r="U21" s="7" t="str">
        <f>HYPERLINK("http://znanium.com/bookread2.php?book=809827","Ознакомиться")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1602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67.5">
      <c r="A9" s="4"/>
      <c r="B9" s="5" t="s">
        <v>149</v>
      </c>
      <c r="C9" s="6">
        <v>550</v>
      </c>
      <c r="D9" s="4" t="s">
        <v>150</v>
      </c>
      <c r="E9" s="4" t="s">
        <v>151</v>
      </c>
      <c r="F9" s="4" t="s">
        <v>152</v>
      </c>
      <c r="G9" s="5" t="s">
        <v>153</v>
      </c>
      <c r="H9" s="4" t="s">
        <v>154</v>
      </c>
      <c r="I9" s="4" t="s">
        <v>155</v>
      </c>
      <c r="J9" s="5">
        <v>1</v>
      </c>
      <c r="K9" s="5">
        <v>192</v>
      </c>
      <c r="L9" s="5">
        <v>2018</v>
      </c>
      <c r="M9" s="5" t="s">
        <v>156</v>
      </c>
      <c r="N9" s="4" t="s">
        <v>157</v>
      </c>
      <c r="O9" s="4" t="s">
        <v>158</v>
      </c>
      <c r="P9" s="4" t="s">
        <v>159</v>
      </c>
      <c r="Q9" s="4" t="s">
        <v>160</v>
      </c>
      <c r="R9" s="4" t="s">
        <v>161</v>
      </c>
      <c r="S9" s="5" t="s">
        <v>162</v>
      </c>
      <c r="T9" s="5"/>
      <c r="U9" s="7" t="str">
        <f>HYPERLINK("http://znanium.com/bookread2.php?book=950575","Ознакомиться")</f>
        <v>Ознакомиться</v>
      </c>
    </row>
    <row r="10" spans="1:21" s="8" customFormat="1" ht="56.25">
      <c r="A10" s="4"/>
      <c r="B10" s="5" t="s">
        <v>163</v>
      </c>
      <c r="C10" s="6">
        <v>604.9</v>
      </c>
      <c r="D10" s="4" t="s">
        <v>164</v>
      </c>
      <c r="E10" s="4" t="s">
        <v>165</v>
      </c>
      <c r="F10" s="4" t="s">
        <v>166</v>
      </c>
      <c r="G10" s="5" t="s">
        <v>153</v>
      </c>
      <c r="H10" s="4" t="s">
        <v>154</v>
      </c>
      <c r="I10" s="4" t="s">
        <v>155</v>
      </c>
      <c r="J10" s="5">
        <v>1</v>
      </c>
      <c r="K10" s="5">
        <v>238</v>
      </c>
      <c r="L10" s="5">
        <v>2018</v>
      </c>
      <c r="M10" s="5" t="s">
        <v>167</v>
      </c>
      <c r="N10" s="4" t="s">
        <v>157</v>
      </c>
      <c r="O10" s="4" t="s">
        <v>158</v>
      </c>
      <c r="P10" s="4" t="s">
        <v>159</v>
      </c>
      <c r="Q10" s="4" t="s">
        <v>160</v>
      </c>
      <c r="R10" s="4" t="s">
        <v>168</v>
      </c>
      <c r="S10" s="5"/>
      <c r="T10" s="5"/>
      <c r="U10" s="7" t="str">
        <f>HYPERLINK("http://znanium.com/bookread2.php?book=502707","Ознакомиться")</f>
        <v>Ознакомиться</v>
      </c>
    </row>
    <row r="11" spans="1:21" s="8" customFormat="1" ht="90">
      <c r="A11" s="4"/>
      <c r="B11" s="5" t="s">
        <v>169</v>
      </c>
      <c r="C11" s="6">
        <v>550</v>
      </c>
      <c r="D11" s="4" t="s">
        <v>170</v>
      </c>
      <c r="E11" s="4" t="s">
        <v>171</v>
      </c>
      <c r="F11" s="4" t="s">
        <v>172</v>
      </c>
      <c r="G11" s="5" t="s">
        <v>153</v>
      </c>
      <c r="H11" s="4" t="s">
        <v>154</v>
      </c>
      <c r="I11" s="4" t="s">
        <v>155</v>
      </c>
      <c r="J11" s="5">
        <v>1</v>
      </c>
      <c r="K11" s="5">
        <v>219</v>
      </c>
      <c r="L11" s="5">
        <v>2018</v>
      </c>
      <c r="M11" s="5" t="s">
        <v>173</v>
      </c>
      <c r="N11" s="4" t="s">
        <v>157</v>
      </c>
      <c r="O11" s="4" t="s">
        <v>158</v>
      </c>
      <c r="P11" s="4" t="s">
        <v>159</v>
      </c>
      <c r="Q11" s="4" t="s">
        <v>160</v>
      </c>
      <c r="R11" s="4" t="s">
        <v>174</v>
      </c>
      <c r="S11" s="5"/>
      <c r="T11" s="5"/>
      <c r="U11" s="7" t="str">
        <f>HYPERLINK("http://znanium.com/bookread2.php?book=939056","Ознакомиться")</f>
        <v>Ознакомиться</v>
      </c>
    </row>
    <row r="12" spans="1:21" s="8" customFormat="1" ht="78.75">
      <c r="A12" s="4"/>
      <c r="B12" s="5" t="s">
        <v>175</v>
      </c>
      <c r="C12" s="6">
        <v>829.9</v>
      </c>
      <c r="D12" s="4" t="s">
        <v>176</v>
      </c>
      <c r="E12" s="4" t="s">
        <v>177</v>
      </c>
      <c r="F12" s="4" t="s">
        <v>178</v>
      </c>
      <c r="G12" s="5" t="s">
        <v>153</v>
      </c>
      <c r="H12" s="4" t="s">
        <v>154</v>
      </c>
      <c r="I12" s="4" t="s">
        <v>155</v>
      </c>
      <c r="J12" s="5">
        <v>1</v>
      </c>
      <c r="K12" s="5">
        <v>319</v>
      </c>
      <c r="L12" s="5">
        <v>2018</v>
      </c>
      <c r="M12" s="5" t="s">
        <v>179</v>
      </c>
      <c r="N12" s="4" t="s">
        <v>180</v>
      </c>
      <c r="O12" s="4" t="s">
        <v>181</v>
      </c>
      <c r="P12" s="4" t="s">
        <v>159</v>
      </c>
      <c r="Q12" s="4" t="s">
        <v>160</v>
      </c>
      <c r="R12" s="4" t="s">
        <v>182</v>
      </c>
      <c r="S12" s="5"/>
      <c r="T12" s="5"/>
      <c r="U12" s="7" t="str">
        <f>HYPERLINK("http://znanium.com/bookread2.php?book=939984","Ознакомиться")</f>
        <v>Ознакомиться</v>
      </c>
    </row>
    <row r="13" spans="1:21" s="8" customFormat="1" ht="33.75">
      <c r="A13" s="4"/>
      <c r="B13" s="5" t="s">
        <v>1574</v>
      </c>
      <c r="C13" s="6">
        <v>929.9</v>
      </c>
      <c r="D13" s="4" t="s">
        <v>1575</v>
      </c>
      <c r="E13" s="4" t="s">
        <v>1576</v>
      </c>
      <c r="F13" s="4" t="s">
        <v>1577</v>
      </c>
      <c r="G13" s="5" t="s">
        <v>153</v>
      </c>
      <c r="H13" s="4" t="s">
        <v>608</v>
      </c>
      <c r="I13" s="4"/>
      <c r="J13" s="5">
        <v>1</v>
      </c>
      <c r="K13" s="5">
        <v>368</v>
      </c>
      <c r="L13" s="5">
        <v>2017</v>
      </c>
      <c r="M13" s="5" t="s">
        <v>1578</v>
      </c>
      <c r="N13" s="4" t="s">
        <v>214</v>
      </c>
      <c r="O13" s="4" t="s">
        <v>215</v>
      </c>
      <c r="P13" s="4" t="s">
        <v>159</v>
      </c>
      <c r="Q13" s="4" t="s">
        <v>160</v>
      </c>
      <c r="R13" s="4"/>
      <c r="S13" s="5"/>
      <c r="T13" s="5"/>
      <c r="U13" s="7" t="str">
        <f>HYPERLINK("http://znanium.com/bookread2.php?book=780649","Ознакомиться")</f>
        <v>Ознакомиться</v>
      </c>
    </row>
    <row r="14" spans="1:21" s="8" customFormat="1" ht="56.25">
      <c r="A14" s="4"/>
      <c r="B14" s="5" t="s">
        <v>183</v>
      </c>
      <c r="C14" s="6">
        <v>1080</v>
      </c>
      <c r="D14" s="4" t="s">
        <v>184</v>
      </c>
      <c r="E14" s="4" t="s">
        <v>185</v>
      </c>
      <c r="F14" s="4" t="s">
        <v>186</v>
      </c>
      <c r="G14" s="5" t="s">
        <v>153</v>
      </c>
      <c r="H14" s="4" t="s">
        <v>154</v>
      </c>
      <c r="I14" s="4" t="s">
        <v>155</v>
      </c>
      <c r="J14" s="5">
        <v>1</v>
      </c>
      <c r="K14" s="5">
        <v>415</v>
      </c>
      <c r="L14" s="5">
        <v>2018</v>
      </c>
      <c r="M14" s="5" t="s">
        <v>187</v>
      </c>
      <c r="N14" s="4" t="s">
        <v>157</v>
      </c>
      <c r="O14" s="4" t="s">
        <v>158</v>
      </c>
      <c r="P14" s="4" t="s">
        <v>159</v>
      </c>
      <c r="Q14" s="4" t="s">
        <v>160</v>
      </c>
      <c r="R14" s="4" t="s">
        <v>188</v>
      </c>
      <c r="S14" s="5"/>
      <c r="T14" s="5"/>
      <c r="U14" s="7" t="str">
        <f>HYPERLINK("http://znanium.com/bookread2.php?book=940309","Ознакомиться")</f>
        <v>Ознакомиться</v>
      </c>
    </row>
    <row r="15" spans="1:21" s="8" customFormat="1" ht="56.25">
      <c r="A15" s="4"/>
      <c r="B15" s="5" t="s">
        <v>189</v>
      </c>
      <c r="C15" s="6">
        <v>660</v>
      </c>
      <c r="D15" s="4" t="s">
        <v>190</v>
      </c>
      <c r="E15" s="4" t="s">
        <v>191</v>
      </c>
      <c r="F15" s="4" t="s">
        <v>192</v>
      </c>
      <c r="G15" s="5" t="s">
        <v>153</v>
      </c>
      <c r="H15" s="4" t="s">
        <v>154</v>
      </c>
      <c r="I15" s="4" t="s">
        <v>155</v>
      </c>
      <c r="J15" s="5">
        <v>1</v>
      </c>
      <c r="K15" s="5">
        <v>287</v>
      </c>
      <c r="L15" s="5">
        <v>2017</v>
      </c>
      <c r="M15" s="5" t="s">
        <v>193</v>
      </c>
      <c r="N15" s="4" t="s">
        <v>157</v>
      </c>
      <c r="O15" s="4" t="s">
        <v>158</v>
      </c>
      <c r="P15" s="4" t="s">
        <v>159</v>
      </c>
      <c r="Q15" s="4" t="s">
        <v>160</v>
      </c>
      <c r="R15" s="4" t="s">
        <v>194</v>
      </c>
      <c r="S15" s="5"/>
      <c r="T15" s="5"/>
      <c r="U15" s="7" t="str">
        <f>HYPERLINK("http://znanium.com/bookread2.php?book=945162","Ознакомиться")</f>
        <v>Ознакомиться</v>
      </c>
    </row>
    <row r="16" spans="1:21" s="8" customFormat="1" ht="33.75">
      <c r="A16" s="4"/>
      <c r="B16" s="5" t="s">
        <v>195</v>
      </c>
      <c r="C16" s="6">
        <v>620</v>
      </c>
      <c r="D16" s="4" t="s">
        <v>196</v>
      </c>
      <c r="E16" s="4" t="s">
        <v>197</v>
      </c>
      <c r="F16" s="4" t="s">
        <v>198</v>
      </c>
      <c r="G16" s="5" t="s">
        <v>153</v>
      </c>
      <c r="H16" s="4" t="s">
        <v>199</v>
      </c>
      <c r="I16" s="4" t="s">
        <v>155</v>
      </c>
      <c r="J16" s="5">
        <v>1</v>
      </c>
      <c r="K16" s="5">
        <v>238</v>
      </c>
      <c r="L16" s="5">
        <v>2018</v>
      </c>
      <c r="M16" s="5" t="s">
        <v>200</v>
      </c>
      <c r="N16" s="4" t="s">
        <v>157</v>
      </c>
      <c r="O16" s="4" t="s">
        <v>201</v>
      </c>
      <c r="P16" s="4" t="s">
        <v>202</v>
      </c>
      <c r="Q16" s="4" t="s">
        <v>160</v>
      </c>
      <c r="R16" s="4"/>
      <c r="S16" s="5"/>
      <c r="T16" s="5"/>
      <c r="U16" s="7" t="str">
        <f>HYPERLINK("http://znanium.com/bookread2.php?book=941706","Ознакомиться")</f>
        <v>Ознакомиться</v>
      </c>
    </row>
    <row r="17" spans="1:21" s="8" customFormat="1" ht="78.75">
      <c r="A17" s="4"/>
      <c r="B17" s="5" t="s">
        <v>203</v>
      </c>
      <c r="C17" s="6">
        <v>1000</v>
      </c>
      <c r="D17" s="4" t="s">
        <v>204</v>
      </c>
      <c r="E17" s="4" t="s">
        <v>205</v>
      </c>
      <c r="F17" s="4" t="s">
        <v>206</v>
      </c>
      <c r="G17" s="5" t="s">
        <v>153</v>
      </c>
      <c r="H17" s="4" t="s">
        <v>154</v>
      </c>
      <c r="I17" s="4" t="s">
        <v>155</v>
      </c>
      <c r="J17" s="5">
        <v>16</v>
      </c>
      <c r="K17" s="5">
        <v>392</v>
      </c>
      <c r="L17" s="5">
        <v>2018</v>
      </c>
      <c r="M17" s="5" t="s">
        <v>207</v>
      </c>
      <c r="N17" s="4" t="s">
        <v>157</v>
      </c>
      <c r="O17" s="4" t="s">
        <v>158</v>
      </c>
      <c r="P17" s="4" t="s">
        <v>159</v>
      </c>
      <c r="Q17" s="4" t="s">
        <v>160</v>
      </c>
      <c r="R17" s="4" t="s">
        <v>208</v>
      </c>
      <c r="S17" s="5"/>
      <c r="T17" s="5"/>
      <c r="U17" s="7" t="str">
        <f>HYPERLINK("http://znanium.com/bookread2.php?book=941766","Ознакомиться")</f>
        <v>Ознакомиться</v>
      </c>
    </row>
    <row r="18" spans="1:21" s="8" customFormat="1" ht="67.5">
      <c r="A18" s="4"/>
      <c r="B18" s="5" t="s">
        <v>209</v>
      </c>
      <c r="C18" s="6">
        <v>524.9</v>
      </c>
      <c r="D18" s="4" t="s">
        <v>210</v>
      </c>
      <c r="E18" s="4" t="s">
        <v>211</v>
      </c>
      <c r="F18" s="4" t="s">
        <v>212</v>
      </c>
      <c r="G18" s="5" t="s">
        <v>153</v>
      </c>
      <c r="H18" s="4" t="s">
        <v>199</v>
      </c>
      <c r="I18" s="4"/>
      <c r="J18" s="5">
        <v>1</v>
      </c>
      <c r="K18" s="5">
        <v>208</v>
      </c>
      <c r="L18" s="5">
        <v>2018</v>
      </c>
      <c r="M18" s="5" t="s">
        <v>213</v>
      </c>
      <c r="N18" s="4" t="s">
        <v>214</v>
      </c>
      <c r="O18" s="4" t="s">
        <v>215</v>
      </c>
      <c r="P18" s="4" t="s">
        <v>216</v>
      </c>
      <c r="Q18" s="4" t="s">
        <v>160</v>
      </c>
      <c r="R18" s="4" t="s">
        <v>217</v>
      </c>
      <c r="S18" s="5"/>
      <c r="T18" s="5"/>
      <c r="U18" s="5"/>
    </row>
    <row r="19" spans="1:21" s="8" customFormat="1" ht="67.5">
      <c r="A19" s="4"/>
      <c r="B19" s="5" t="s">
        <v>218</v>
      </c>
      <c r="C19" s="6">
        <v>999.9</v>
      </c>
      <c r="D19" s="4" t="s">
        <v>219</v>
      </c>
      <c r="E19" s="4" t="s">
        <v>220</v>
      </c>
      <c r="F19" s="4" t="s">
        <v>221</v>
      </c>
      <c r="G19" s="5" t="s">
        <v>153</v>
      </c>
      <c r="H19" s="4" t="s">
        <v>154</v>
      </c>
      <c r="I19" s="4" t="s">
        <v>155</v>
      </c>
      <c r="J19" s="5">
        <v>1</v>
      </c>
      <c r="K19" s="5">
        <v>432</v>
      </c>
      <c r="L19" s="5">
        <v>2017</v>
      </c>
      <c r="M19" s="5" t="s">
        <v>222</v>
      </c>
      <c r="N19" s="4" t="s">
        <v>157</v>
      </c>
      <c r="O19" s="4" t="s">
        <v>158</v>
      </c>
      <c r="P19" s="4" t="s">
        <v>159</v>
      </c>
      <c r="Q19" s="4" t="s">
        <v>160</v>
      </c>
      <c r="R19" s="4" t="s">
        <v>223</v>
      </c>
      <c r="S19" s="5"/>
      <c r="T19" s="5"/>
      <c r="U19" s="7" t="str">
        <f>HYPERLINK("http://znanium.com/bookread2.php?book=775206","Ознакомиться")</f>
        <v>Ознакомиться</v>
      </c>
    </row>
    <row r="20" spans="1:21" s="8" customFormat="1" ht="101.25">
      <c r="A20" s="4"/>
      <c r="B20" s="5" t="s">
        <v>224</v>
      </c>
      <c r="C20" s="6">
        <v>299.9</v>
      </c>
      <c r="D20" s="4" t="s">
        <v>225</v>
      </c>
      <c r="E20" s="4" t="s">
        <v>226</v>
      </c>
      <c r="F20" s="4" t="s">
        <v>227</v>
      </c>
      <c r="G20" s="5" t="s">
        <v>147</v>
      </c>
      <c r="H20" s="4" t="s">
        <v>199</v>
      </c>
      <c r="I20" s="4" t="s">
        <v>228</v>
      </c>
      <c r="J20" s="5">
        <v>1</v>
      </c>
      <c r="K20" s="5">
        <v>152</v>
      </c>
      <c r="L20" s="5">
        <v>2016</v>
      </c>
      <c r="M20" s="5" t="s">
        <v>229</v>
      </c>
      <c r="N20" s="4" t="s">
        <v>157</v>
      </c>
      <c r="O20" s="4" t="s">
        <v>158</v>
      </c>
      <c r="P20" s="4" t="s">
        <v>216</v>
      </c>
      <c r="Q20" s="4" t="s">
        <v>160</v>
      </c>
      <c r="R20" s="4" t="s">
        <v>230</v>
      </c>
      <c r="S20" s="5" t="s">
        <v>162</v>
      </c>
      <c r="T20" s="5"/>
      <c r="U20" s="7" t="str">
        <f>HYPERLINK("http://znanium.com/bookread2.php?book=519456","Ознакомиться")</f>
        <v>Ознакомиться</v>
      </c>
    </row>
    <row r="21" spans="1:21" s="8" customFormat="1" ht="56.25">
      <c r="A21" s="4"/>
      <c r="B21" s="5" t="s">
        <v>231</v>
      </c>
      <c r="C21" s="6">
        <v>680</v>
      </c>
      <c r="D21" s="4" t="s">
        <v>232</v>
      </c>
      <c r="E21" s="4" t="s">
        <v>233</v>
      </c>
      <c r="F21" s="4" t="s">
        <v>234</v>
      </c>
      <c r="G21" s="5" t="s">
        <v>153</v>
      </c>
      <c r="H21" s="4" t="s">
        <v>154</v>
      </c>
      <c r="I21" s="4" t="s">
        <v>155</v>
      </c>
      <c r="J21" s="5">
        <v>20</v>
      </c>
      <c r="K21" s="5">
        <v>270</v>
      </c>
      <c r="L21" s="5">
        <v>2018</v>
      </c>
      <c r="M21" s="5" t="s">
        <v>235</v>
      </c>
      <c r="N21" s="4" t="s">
        <v>157</v>
      </c>
      <c r="O21" s="4" t="s">
        <v>158</v>
      </c>
      <c r="P21" s="4" t="s">
        <v>159</v>
      </c>
      <c r="Q21" s="4" t="s">
        <v>160</v>
      </c>
      <c r="R21" s="4" t="s">
        <v>236</v>
      </c>
      <c r="S21" s="5" t="s">
        <v>162</v>
      </c>
      <c r="T21" s="5"/>
      <c r="U21" s="7" t="str">
        <f>HYPERLINK("http://znanium.com/bookread2.php?book=917557","Ознакомиться")</f>
        <v>Ознакомиться</v>
      </c>
    </row>
    <row r="22" spans="1:21" s="8" customFormat="1" ht="45">
      <c r="A22" s="4"/>
      <c r="B22" s="5" t="s">
        <v>237</v>
      </c>
      <c r="C22" s="6">
        <v>919.9</v>
      </c>
      <c r="D22" s="4" t="s">
        <v>238</v>
      </c>
      <c r="E22" s="4" t="s">
        <v>239</v>
      </c>
      <c r="F22" s="4" t="s">
        <v>240</v>
      </c>
      <c r="G22" s="5" t="s">
        <v>153</v>
      </c>
      <c r="H22" s="4" t="s">
        <v>199</v>
      </c>
      <c r="I22" s="4" t="s">
        <v>155</v>
      </c>
      <c r="J22" s="5">
        <v>1</v>
      </c>
      <c r="K22" s="5">
        <v>367</v>
      </c>
      <c r="L22" s="5">
        <v>2016</v>
      </c>
      <c r="M22" s="5" t="s">
        <v>241</v>
      </c>
      <c r="N22" s="4" t="s">
        <v>157</v>
      </c>
      <c r="O22" s="4" t="s">
        <v>242</v>
      </c>
      <c r="P22" s="4" t="s">
        <v>159</v>
      </c>
      <c r="Q22" s="4" t="s">
        <v>160</v>
      </c>
      <c r="R22" s="4" t="s">
        <v>243</v>
      </c>
      <c r="S22" s="5"/>
      <c r="T22" s="5"/>
      <c r="U22" s="5"/>
    </row>
    <row r="23" spans="1:21" s="8" customFormat="1" ht="67.5">
      <c r="A23" s="4"/>
      <c r="B23" s="5" t="s">
        <v>244</v>
      </c>
      <c r="C23" s="6">
        <v>809.9</v>
      </c>
      <c r="D23" s="4" t="s">
        <v>245</v>
      </c>
      <c r="E23" s="4" t="s">
        <v>246</v>
      </c>
      <c r="F23" s="4" t="s">
        <v>247</v>
      </c>
      <c r="G23" s="5" t="s">
        <v>153</v>
      </c>
      <c r="H23" s="4" t="s">
        <v>154</v>
      </c>
      <c r="I23" s="4" t="s">
        <v>155</v>
      </c>
      <c r="J23" s="5">
        <v>18</v>
      </c>
      <c r="K23" s="5">
        <v>367</v>
      </c>
      <c r="L23" s="5">
        <v>2017</v>
      </c>
      <c r="M23" s="5" t="s">
        <v>248</v>
      </c>
      <c r="N23" s="4" t="s">
        <v>180</v>
      </c>
      <c r="O23" s="4" t="s">
        <v>181</v>
      </c>
      <c r="P23" s="4" t="s">
        <v>216</v>
      </c>
      <c r="Q23" s="4" t="s">
        <v>160</v>
      </c>
      <c r="R23" s="4" t="s">
        <v>249</v>
      </c>
      <c r="S23" s="5"/>
      <c r="T23" s="5"/>
      <c r="U23" s="7" t="str">
        <f>HYPERLINK("http://znanium.com/bookread2.php?book=672971","Ознакомиться")</f>
        <v>Ознакомиться</v>
      </c>
    </row>
    <row r="24" spans="1:21" s="8" customFormat="1" ht="45">
      <c r="A24" s="4"/>
      <c r="B24" s="5" t="s">
        <v>1579</v>
      </c>
      <c r="C24" s="6">
        <v>1200</v>
      </c>
      <c r="D24" s="4" t="s">
        <v>1580</v>
      </c>
      <c r="E24" s="4" t="s">
        <v>1581</v>
      </c>
      <c r="F24" s="4" t="s">
        <v>1582</v>
      </c>
      <c r="G24" s="5" t="s">
        <v>153</v>
      </c>
      <c r="H24" s="4" t="s">
        <v>154</v>
      </c>
      <c r="I24" s="4" t="s">
        <v>155</v>
      </c>
      <c r="J24" s="5">
        <v>1</v>
      </c>
      <c r="K24" s="5">
        <v>528</v>
      </c>
      <c r="L24" s="5">
        <v>2018</v>
      </c>
      <c r="M24" s="5" t="s">
        <v>1583</v>
      </c>
      <c r="N24" s="4" t="s">
        <v>314</v>
      </c>
      <c r="O24" s="4" t="s">
        <v>1584</v>
      </c>
      <c r="P24" s="4" t="s">
        <v>216</v>
      </c>
      <c r="Q24" s="4" t="s">
        <v>160</v>
      </c>
      <c r="R24" s="4" t="s">
        <v>1585</v>
      </c>
      <c r="S24" s="5"/>
      <c r="T24" s="5"/>
      <c r="U24" s="7" t="str">
        <f>HYPERLINK("http://znanium.com/bookread2.php?book=939217","Ознакомиться")</f>
        <v>Ознакомиться</v>
      </c>
    </row>
    <row r="25" spans="1:21" s="8" customFormat="1" ht="45">
      <c r="A25" s="4"/>
      <c r="B25" s="5" t="s">
        <v>250</v>
      </c>
      <c r="C25" s="6">
        <v>994.9</v>
      </c>
      <c r="D25" s="4" t="s">
        <v>251</v>
      </c>
      <c r="E25" s="4" t="s">
        <v>252</v>
      </c>
      <c r="F25" s="4" t="s">
        <v>253</v>
      </c>
      <c r="G25" s="5" t="s">
        <v>153</v>
      </c>
      <c r="H25" s="4" t="s">
        <v>254</v>
      </c>
      <c r="I25" s="4" t="s">
        <v>155</v>
      </c>
      <c r="J25" s="5">
        <v>10</v>
      </c>
      <c r="K25" s="5">
        <v>687</v>
      </c>
      <c r="L25" s="5">
        <v>2016</v>
      </c>
      <c r="M25" s="5" t="s">
        <v>255</v>
      </c>
      <c r="N25" s="4" t="s">
        <v>180</v>
      </c>
      <c r="O25" s="4" t="s">
        <v>181</v>
      </c>
      <c r="P25" s="4" t="s">
        <v>216</v>
      </c>
      <c r="Q25" s="4" t="s">
        <v>160</v>
      </c>
      <c r="R25" s="4" t="s">
        <v>256</v>
      </c>
      <c r="S25" s="5"/>
      <c r="T25" s="5"/>
      <c r="U25" s="7" t="str">
        <f>HYPERLINK("http://znanium.com/bookread2.php?book=154981","Ознакомиться")</f>
        <v>Ознакомиться</v>
      </c>
    </row>
    <row r="26" spans="1:21" s="8" customFormat="1" ht="45">
      <c r="A26" s="4"/>
      <c r="B26" s="5" t="s">
        <v>257</v>
      </c>
      <c r="C26" s="6">
        <v>404.9</v>
      </c>
      <c r="D26" s="4" t="s">
        <v>258</v>
      </c>
      <c r="E26" s="4" t="s">
        <v>259</v>
      </c>
      <c r="F26" s="4" t="s">
        <v>260</v>
      </c>
      <c r="G26" s="5" t="s">
        <v>153</v>
      </c>
      <c r="H26" s="4" t="s">
        <v>154</v>
      </c>
      <c r="I26" s="4"/>
      <c r="J26" s="5">
        <v>1</v>
      </c>
      <c r="K26" s="5">
        <v>154</v>
      </c>
      <c r="L26" s="5">
        <v>2018</v>
      </c>
      <c r="M26" s="5" t="s">
        <v>261</v>
      </c>
      <c r="N26" s="4" t="s">
        <v>157</v>
      </c>
      <c r="O26" s="4" t="s">
        <v>158</v>
      </c>
      <c r="P26" s="4" t="s">
        <v>159</v>
      </c>
      <c r="Q26" s="4" t="s">
        <v>160</v>
      </c>
      <c r="R26" s="4" t="s">
        <v>262</v>
      </c>
      <c r="S26" s="5"/>
      <c r="T26" s="5"/>
      <c r="U26" s="7" t="str">
        <f>HYPERLINK("http://znanium.com/bookread2.php?book=474226","Ознакомиться")</f>
        <v>Ознакомиться</v>
      </c>
    </row>
    <row r="27" spans="1:21" s="8" customFormat="1" ht="45">
      <c r="A27" s="4"/>
      <c r="B27" s="5" t="s">
        <v>1586</v>
      </c>
      <c r="C27" s="6">
        <v>1360</v>
      </c>
      <c r="D27" s="4" t="s">
        <v>1587</v>
      </c>
      <c r="E27" s="4" t="s">
        <v>1588</v>
      </c>
      <c r="F27" s="4" t="s">
        <v>1589</v>
      </c>
      <c r="G27" s="5" t="s">
        <v>153</v>
      </c>
      <c r="H27" s="4" t="s">
        <v>154</v>
      </c>
      <c r="I27" s="4"/>
      <c r="J27" s="5">
        <v>1</v>
      </c>
      <c r="K27" s="5">
        <v>544</v>
      </c>
      <c r="L27" s="5">
        <v>2017</v>
      </c>
      <c r="M27" s="5" t="s">
        <v>1590</v>
      </c>
      <c r="N27" s="4" t="s">
        <v>214</v>
      </c>
      <c r="O27" s="4" t="s">
        <v>537</v>
      </c>
      <c r="P27" s="4" t="s">
        <v>159</v>
      </c>
      <c r="Q27" s="4" t="s">
        <v>160</v>
      </c>
      <c r="R27" s="4" t="s">
        <v>1591</v>
      </c>
      <c r="S27" s="5"/>
      <c r="T27" s="5"/>
      <c r="U27" s="7" t="str">
        <f>HYPERLINK("http://znanium.com/bookread2.php?book=774755","Ознакомиться")</f>
        <v>Ознакомиться</v>
      </c>
    </row>
    <row r="28" spans="1:21" s="8" customFormat="1" ht="78.75">
      <c r="A28" s="4"/>
      <c r="B28" s="5" t="s">
        <v>263</v>
      </c>
      <c r="C28" s="6">
        <v>784.9</v>
      </c>
      <c r="D28" s="4" t="s">
        <v>264</v>
      </c>
      <c r="E28" s="4" t="s">
        <v>265</v>
      </c>
      <c r="F28" s="4" t="s">
        <v>266</v>
      </c>
      <c r="G28" s="5" t="s">
        <v>153</v>
      </c>
      <c r="H28" s="4" t="s">
        <v>199</v>
      </c>
      <c r="I28" s="4" t="s">
        <v>228</v>
      </c>
      <c r="J28" s="5">
        <v>1</v>
      </c>
      <c r="K28" s="5">
        <v>336</v>
      </c>
      <c r="L28" s="5">
        <v>2017</v>
      </c>
      <c r="M28" s="5" t="s">
        <v>267</v>
      </c>
      <c r="N28" s="4" t="s">
        <v>157</v>
      </c>
      <c r="O28" s="4" t="s">
        <v>242</v>
      </c>
      <c r="P28" s="4" t="s">
        <v>216</v>
      </c>
      <c r="Q28" s="4" t="s">
        <v>160</v>
      </c>
      <c r="R28" s="4" t="s">
        <v>268</v>
      </c>
      <c r="S28" s="5"/>
      <c r="T28" s="5"/>
      <c r="U28" s="7" t="str">
        <f>HYPERLINK("http://znanium.com/bookread2.php?book=552264","Ознакомиться")</f>
        <v>Ознакомиться</v>
      </c>
    </row>
    <row r="29" spans="1:21" s="8" customFormat="1" ht="56.25">
      <c r="A29" s="4"/>
      <c r="B29" s="5" t="s">
        <v>269</v>
      </c>
      <c r="C29" s="6">
        <v>384.9</v>
      </c>
      <c r="D29" s="4" t="s">
        <v>270</v>
      </c>
      <c r="E29" s="4" t="s">
        <v>271</v>
      </c>
      <c r="F29" s="4" t="s">
        <v>272</v>
      </c>
      <c r="G29" s="5" t="s">
        <v>153</v>
      </c>
      <c r="H29" s="4" t="s">
        <v>154</v>
      </c>
      <c r="I29" s="4" t="s">
        <v>155</v>
      </c>
      <c r="J29" s="5">
        <v>1</v>
      </c>
      <c r="K29" s="5">
        <v>151</v>
      </c>
      <c r="L29" s="5">
        <v>2018</v>
      </c>
      <c r="M29" s="5" t="s">
        <v>273</v>
      </c>
      <c r="N29" s="4" t="s">
        <v>157</v>
      </c>
      <c r="O29" s="4" t="s">
        <v>242</v>
      </c>
      <c r="P29" s="4" t="s">
        <v>159</v>
      </c>
      <c r="Q29" s="4" t="s">
        <v>160</v>
      </c>
      <c r="R29" s="4" t="s">
        <v>168</v>
      </c>
      <c r="S29" s="5"/>
      <c r="T29" s="5"/>
      <c r="U29" s="7" t="str">
        <f>HYPERLINK("http://znanium.com/bookread2.php?book=417979","Ознакомиться")</f>
        <v>Ознакомиться</v>
      </c>
    </row>
    <row r="30" spans="1:21" s="8" customFormat="1" ht="56.25">
      <c r="A30" s="4"/>
      <c r="B30" s="5" t="s">
        <v>274</v>
      </c>
      <c r="C30" s="6">
        <v>124.9</v>
      </c>
      <c r="D30" s="4" t="s">
        <v>275</v>
      </c>
      <c r="E30" s="4" t="s">
        <v>271</v>
      </c>
      <c r="F30" s="4" t="s">
        <v>276</v>
      </c>
      <c r="G30" s="5" t="s">
        <v>147</v>
      </c>
      <c r="H30" s="4" t="s">
        <v>277</v>
      </c>
      <c r="I30" s="4" t="s">
        <v>278</v>
      </c>
      <c r="J30" s="5">
        <v>32</v>
      </c>
      <c r="K30" s="5">
        <v>158</v>
      </c>
      <c r="L30" s="5">
        <v>2016</v>
      </c>
      <c r="M30" s="5" t="s">
        <v>279</v>
      </c>
      <c r="N30" s="4" t="s">
        <v>157</v>
      </c>
      <c r="O30" s="4" t="s">
        <v>242</v>
      </c>
      <c r="P30" s="4" t="s">
        <v>216</v>
      </c>
      <c r="Q30" s="4" t="s">
        <v>160</v>
      </c>
      <c r="R30" s="4" t="s">
        <v>168</v>
      </c>
      <c r="S30" s="5"/>
      <c r="T30" s="5"/>
      <c r="U30" s="7" t="str">
        <f>HYPERLINK("http://znanium.com/bookread2.php?book=124598","Ознакомиться")</f>
        <v>Ознакомиться</v>
      </c>
    </row>
    <row r="31" spans="1:21" s="8" customFormat="1" ht="90">
      <c r="A31" s="4"/>
      <c r="B31" s="5" t="s">
        <v>280</v>
      </c>
      <c r="C31" s="6">
        <v>480</v>
      </c>
      <c r="D31" s="4" t="s">
        <v>281</v>
      </c>
      <c r="E31" s="4" t="s">
        <v>282</v>
      </c>
      <c r="F31" s="4" t="s">
        <v>234</v>
      </c>
      <c r="G31" s="5" t="s">
        <v>153</v>
      </c>
      <c r="H31" s="4" t="s">
        <v>154</v>
      </c>
      <c r="I31" s="4" t="s">
        <v>155</v>
      </c>
      <c r="J31" s="5">
        <v>1</v>
      </c>
      <c r="K31" s="5">
        <v>183</v>
      </c>
      <c r="L31" s="5">
        <v>2018</v>
      </c>
      <c r="M31" s="5" t="s">
        <v>283</v>
      </c>
      <c r="N31" s="4" t="s">
        <v>157</v>
      </c>
      <c r="O31" s="4" t="s">
        <v>158</v>
      </c>
      <c r="P31" s="4" t="s">
        <v>159</v>
      </c>
      <c r="Q31" s="4" t="s">
        <v>160</v>
      </c>
      <c r="R31" s="4" t="s">
        <v>284</v>
      </c>
      <c r="S31" s="5"/>
      <c r="T31" s="5"/>
      <c r="U31" s="7" t="str">
        <f>HYPERLINK("http://znanium.com/bookread2.php?book=942794","Ознакомиться")</f>
        <v>Ознакомиться</v>
      </c>
    </row>
    <row r="32" spans="1:21" s="8" customFormat="1" ht="67.5">
      <c r="A32" s="4"/>
      <c r="B32" s="5" t="s">
        <v>285</v>
      </c>
      <c r="C32" s="6">
        <v>994.9</v>
      </c>
      <c r="D32" s="4" t="s">
        <v>286</v>
      </c>
      <c r="E32" s="4" t="s">
        <v>287</v>
      </c>
      <c r="F32" s="4" t="s">
        <v>288</v>
      </c>
      <c r="G32" s="5" t="s">
        <v>153</v>
      </c>
      <c r="H32" s="4" t="s">
        <v>254</v>
      </c>
      <c r="I32" s="4" t="s">
        <v>155</v>
      </c>
      <c r="J32" s="5">
        <v>1</v>
      </c>
      <c r="K32" s="5">
        <v>457</v>
      </c>
      <c r="L32" s="5">
        <v>2017</v>
      </c>
      <c r="M32" s="5" t="s">
        <v>289</v>
      </c>
      <c r="N32" s="4" t="s">
        <v>157</v>
      </c>
      <c r="O32" s="4" t="s">
        <v>158</v>
      </c>
      <c r="P32" s="4" t="s">
        <v>159</v>
      </c>
      <c r="Q32" s="4" t="s">
        <v>160</v>
      </c>
      <c r="R32" s="4" t="s">
        <v>290</v>
      </c>
      <c r="S32" s="5"/>
      <c r="T32" s="5"/>
      <c r="U32" s="7" t="str">
        <f>HYPERLINK("http://znanium.com/bookread2.php?book=168938","Ознакомиться")</f>
        <v>Ознакомиться</v>
      </c>
    </row>
    <row r="33" spans="1:21" s="8" customFormat="1" ht="78.75">
      <c r="A33" s="4"/>
      <c r="B33" s="5" t="s">
        <v>291</v>
      </c>
      <c r="C33" s="6">
        <v>790</v>
      </c>
      <c r="D33" s="4" t="s">
        <v>292</v>
      </c>
      <c r="E33" s="4" t="s">
        <v>293</v>
      </c>
      <c r="F33" s="4" t="s">
        <v>294</v>
      </c>
      <c r="G33" s="5" t="s">
        <v>153</v>
      </c>
      <c r="H33" s="4" t="s">
        <v>154</v>
      </c>
      <c r="I33" s="4" t="s">
        <v>155</v>
      </c>
      <c r="J33" s="5">
        <v>1</v>
      </c>
      <c r="K33" s="5">
        <v>309</v>
      </c>
      <c r="L33" s="5">
        <v>2018</v>
      </c>
      <c r="M33" s="5" t="s">
        <v>295</v>
      </c>
      <c r="N33" s="4" t="s">
        <v>157</v>
      </c>
      <c r="O33" s="4" t="s">
        <v>158</v>
      </c>
      <c r="P33" s="4" t="s">
        <v>216</v>
      </c>
      <c r="Q33" s="4" t="s">
        <v>160</v>
      </c>
      <c r="R33" s="4" t="s">
        <v>296</v>
      </c>
      <c r="S33" s="5"/>
      <c r="T33" s="5"/>
      <c r="U33" s="7" t="str">
        <f>HYPERLINK("http://znanium.com/bookread2.php?book=936042","Ознакомиться")</f>
        <v>Ознакомиться</v>
      </c>
    </row>
    <row r="34" spans="1:21" s="8" customFormat="1" ht="90">
      <c r="A34" s="4"/>
      <c r="B34" s="5" t="s">
        <v>297</v>
      </c>
      <c r="C34" s="6">
        <v>584.9</v>
      </c>
      <c r="D34" s="4" t="s">
        <v>298</v>
      </c>
      <c r="E34" s="4" t="s">
        <v>299</v>
      </c>
      <c r="F34" s="4" t="s">
        <v>300</v>
      </c>
      <c r="G34" s="5" t="s">
        <v>153</v>
      </c>
      <c r="H34" s="4" t="s">
        <v>154</v>
      </c>
      <c r="I34" s="4" t="s">
        <v>155</v>
      </c>
      <c r="J34" s="5">
        <v>20</v>
      </c>
      <c r="K34" s="5">
        <v>224</v>
      </c>
      <c r="L34" s="5">
        <v>2018</v>
      </c>
      <c r="M34" s="5" t="s">
        <v>301</v>
      </c>
      <c r="N34" s="4" t="s">
        <v>157</v>
      </c>
      <c r="O34" s="4" t="s">
        <v>158</v>
      </c>
      <c r="P34" s="4" t="s">
        <v>216</v>
      </c>
      <c r="Q34" s="4" t="s">
        <v>160</v>
      </c>
      <c r="R34" s="4" t="s">
        <v>302</v>
      </c>
      <c r="S34" s="5"/>
      <c r="T34" s="5"/>
      <c r="U34" s="7" t="str">
        <f>HYPERLINK("http://znanium.com/bookread2.php?book=918444","Ознакомиться")</f>
        <v>Ознакомиться</v>
      </c>
    </row>
    <row r="35" spans="1:21" s="8" customFormat="1" ht="78.75">
      <c r="A35" s="4"/>
      <c r="B35" s="5" t="s">
        <v>303</v>
      </c>
      <c r="C35" s="6">
        <v>594.9</v>
      </c>
      <c r="D35" s="4" t="s">
        <v>304</v>
      </c>
      <c r="E35" s="4" t="s">
        <v>305</v>
      </c>
      <c r="F35" s="4" t="s">
        <v>306</v>
      </c>
      <c r="G35" s="5" t="s">
        <v>153</v>
      </c>
      <c r="H35" s="4" t="s">
        <v>154</v>
      </c>
      <c r="I35" s="4" t="s">
        <v>155</v>
      </c>
      <c r="J35" s="5">
        <v>20</v>
      </c>
      <c r="K35" s="5">
        <v>253</v>
      </c>
      <c r="L35" s="5">
        <v>2017</v>
      </c>
      <c r="M35" s="5" t="s">
        <v>307</v>
      </c>
      <c r="N35" s="4" t="s">
        <v>157</v>
      </c>
      <c r="O35" s="4" t="s">
        <v>158</v>
      </c>
      <c r="P35" s="4" t="s">
        <v>159</v>
      </c>
      <c r="Q35" s="4" t="s">
        <v>160</v>
      </c>
      <c r="R35" s="4" t="s">
        <v>308</v>
      </c>
      <c r="S35" s="5"/>
      <c r="T35" s="5"/>
      <c r="U35" s="7" t="str">
        <f>HYPERLINK("http://znanium.com/bookread2.php?book=467272","Ознакомиться")</f>
        <v>Ознакомиться</v>
      </c>
    </row>
    <row r="36" spans="1:21" s="8" customFormat="1" ht="67.5">
      <c r="A36" s="4"/>
      <c r="B36" s="5" t="s">
        <v>309</v>
      </c>
      <c r="C36" s="6">
        <v>694.9</v>
      </c>
      <c r="D36" s="4" t="s">
        <v>310</v>
      </c>
      <c r="E36" s="4" t="s">
        <v>311</v>
      </c>
      <c r="F36" s="4" t="s">
        <v>312</v>
      </c>
      <c r="G36" s="5" t="s">
        <v>153</v>
      </c>
      <c r="H36" s="4" t="s">
        <v>277</v>
      </c>
      <c r="I36" s="4" t="s">
        <v>155</v>
      </c>
      <c r="J36" s="5">
        <v>20</v>
      </c>
      <c r="K36" s="5">
        <v>325</v>
      </c>
      <c r="L36" s="5">
        <v>2017</v>
      </c>
      <c r="M36" s="5" t="s">
        <v>313</v>
      </c>
      <c r="N36" s="4" t="s">
        <v>314</v>
      </c>
      <c r="O36" s="4" t="s">
        <v>315</v>
      </c>
      <c r="P36" s="4" t="s">
        <v>216</v>
      </c>
      <c r="Q36" s="4" t="s">
        <v>160</v>
      </c>
      <c r="R36" s="4" t="s">
        <v>316</v>
      </c>
      <c r="S36" s="5"/>
      <c r="T36" s="5"/>
      <c r="U36" s="7" t="str">
        <f>HYPERLINK("http://znanium.com/bookread2.php?book=415433","Ознакомиться")</f>
        <v>Ознакомиться</v>
      </c>
    </row>
    <row r="37" spans="1:21" s="8" customFormat="1" ht="78.75">
      <c r="A37" s="4"/>
      <c r="B37" s="5" t="s">
        <v>317</v>
      </c>
      <c r="C37" s="6">
        <v>870</v>
      </c>
      <c r="D37" s="4" t="s">
        <v>318</v>
      </c>
      <c r="E37" s="4" t="s">
        <v>319</v>
      </c>
      <c r="F37" s="4" t="s">
        <v>320</v>
      </c>
      <c r="G37" s="5" t="s">
        <v>153</v>
      </c>
      <c r="H37" s="4" t="s">
        <v>154</v>
      </c>
      <c r="I37" s="4" t="s">
        <v>155</v>
      </c>
      <c r="J37" s="5">
        <v>1</v>
      </c>
      <c r="K37" s="5">
        <v>336</v>
      </c>
      <c r="L37" s="5">
        <v>2018</v>
      </c>
      <c r="M37" s="5" t="s">
        <v>321</v>
      </c>
      <c r="N37" s="4" t="s">
        <v>157</v>
      </c>
      <c r="O37" s="4" t="s">
        <v>158</v>
      </c>
      <c r="P37" s="4" t="s">
        <v>159</v>
      </c>
      <c r="Q37" s="4" t="s">
        <v>160</v>
      </c>
      <c r="R37" s="4" t="s">
        <v>322</v>
      </c>
      <c r="S37" s="5"/>
      <c r="T37" s="5"/>
      <c r="U37" s="7" t="str">
        <f>HYPERLINK("http://znanium.com/bookread2.php?book=942747","Ознакомиться")</f>
        <v>Ознакомиться</v>
      </c>
    </row>
    <row r="38" spans="1:21" s="8" customFormat="1" ht="78.75">
      <c r="A38" s="4"/>
      <c r="B38" s="5" t="s">
        <v>323</v>
      </c>
      <c r="C38" s="6">
        <v>809.9</v>
      </c>
      <c r="D38" s="4" t="s">
        <v>324</v>
      </c>
      <c r="E38" s="4" t="s">
        <v>325</v>
      </c>
      <c r="F38" s="4" t="s">
        <v>326</v>
      </c>
      <c r="G38" s="5" t="s">
        <v>153</v>
      </c>
      <c r="H38" s="4" t="s">
        <v>199</v>
      </c>
      <c r="I38" s="4" t="s">
        <v>155</v>
      </c>
      <c r="J38" s="5">
        <v>1</v>
      </c>
      <c r="K38" s="5">
        <v>320</v>
      </c>
      <c r="L38" s="5">
        <v>2018</v>
      </c>
      <c r="M38" s="5" t="s">
        <v>327</v>
      </c>
      <c r="N38" s="4" t="s">
        <v>314</v>
      </c>
      <c r="O38" s="4" t="s">
        <v>328</v>
      </c>
      <c r="P38" s="4" t="s">
        <v>159</v>
      </c>
      <c r="Q38" s="4" t="s">
        <v>160</v>
      </c>
      <c r="R38" s="4" t="s">
        <v>329</v>
      </c>
      <c r="S38" s="5"/>
      <c r="T38" s="5"/>
      <c r="U38" s="7" t="str">
        <f>HYPERLINK("http://znanium.com/bookread2.php?book=913326","Ознакомиться")</f>
        <v>Ознакомиться</v>
      </c>
    </row>
    <row r="39" spans="1:21" s="8" customFormat="1" ht="90">
      <c r="A39" s="4"/>
      <c r="B39" s="5" t="s">
        <v>330</v>
      </c>
      <c r="C39" s="6">
        <v>649.9</v>
      </c>
      <c r="D39" s="4" t="s">
        <v>331</v>
      </c>
      <c r="E39" s="4" t="s">
        <v>332</v>
      </c>
      <c r="F39" s="4" t="s">
        <v>333</v>
      </c>
      <c r="G39" s="5" t="s">
        <v>153</v>
      </c>
      <c r="H39" s="4" t="s">
        <v>154</v>
      </c>
      <c r="I39" s="4" t="s">
        <v>155</v>
      </c>
      <c r="J39" s="5">
        <v>1</v>
      </c>
      <c r="K39" s="5">
        <v>254</v>
      </c>
      <c r="L39" s="5">
        <v>2018</v>
      </c>
      <c r="M39" s="5" t="s">
        <v>334</v>
      </c>
      <c r="N39" s="4" t="s">
        <v>157</v>
      </c>
      <c r="O39" s="4" t="s">
        <v>158</v>
      </c>
      <c r="P39" s="4" t="s">
        <v>159</v>
      </c>
      <c r="Q39" s="4" t="s">
        <v>160</v>
      </c>
      <c r="R39" s="4" t="s">
        <v>174</v>
      </c>
      <c r="S39" s="5"/>
      <c r="T39" s="5"/>
      <c r="U39" s="7" t="str">
        <f>HYPERLINK("http://znanium.com/bookread2.php?book=910884","Ознакомиться")</f>
        <v>Ознакомиться</v>
      </c>
    </row>
    <row r="40" spans="1:21" s="8" customFormat="1" ht="78.75">
      <c r="A40" s="4"/>
      <c r="B40" s="5" t="s">
        <v>335</v>
      </c>
      <c r="C40" s="6">
        <v>520</v>
      </c>
      <c r="D40" s="4" t="s">
        <v>336</v>
      </c>
      <c r="E40" s="4" t="s">
        <v>337</v>
      </c>
      <c r="F40" s="4" t="s">
        <v>338</v>
      </c>
      <c r="G40" s="5" t="s">
        <v>153</v>
      </c>
      <c r="H40" s="4" t="s">
        <v>154</v>
      </c>
      <c r="I40" s="4" t="s">
        <v>155</v>
      </c>
      <c r="J40" s="5">
        <v>28</v>
      </c>
      <c r="K40" s="5">
        <v>187</v>
      </c>
      <c r="L40" s="5">
        <v>2018</v>
      </c>
      <c r="M40" s="5" t="s">
        <v>339</v>
      </c>
      <c r="N40" s="4" t="s">
        <v>214</v>
      </c>
      <c r="O40" s="4" t="s">
        <v>215</v>
      </c>
      <c r="P40" s="4" t="s">
        <v>159</v>
      </c>
      <c r="Q40" s="4" t="s">
        <v>160</v>
      </c>
      <c r="R40" s="4" t="s">
        <v>340</v>
      </c>
      <c r="S40" s="5"/>
      <c r="T40" s="5"/>
      <c r="U40" s="7" t="str">
        <f>HYPERLINK("http://znanium.com/bookread2.php?book=937640","Ознакомиться")</f>
        <v>Ознакомиться</v>
      </c>
    </row>
    <row r="41" spans="1:21" s="8" customFormat="1" ht="33.75">
      <c r="A41" s="4"/>
      <c r="B41" s="5" t="s">
        <v>341</v>
      </c>
      <c r="C41" s="6">
        <v>774.9</v>
      </c>
      <c r="D41" s="4" t="s">
        <v>342</v>
      </c>
      <c r="E41" s="4" t="s">
        <v>343</v>
      </c>
      <c r="F41" s="4" t="s">
        <v>344</v>
      </c>
      <c r="G41" s="5" t="s">
        <v>153</v>
      </c>
      <c r="H41" s="4" t="s">
        <v>277</v>
      </c>
      <c r="I41" s="4" t="s">
        <v>228</v>
      </c>
      <c r="J41" s="5">
        <v>1</v>
      </c>
      <c r="K41" s="5">
        <v>308</v>
      </c>
      <c r="L41" s="5">
        <v>2018</v>
      </c>
      <c r="M41" s="5" t="s">
        <v>345</v>
      </c>
      <c r="N41" s="4" t="s">
        <v>314</v>
      </c>
      <c r="O41" s="4" t="s">
        <v>346</v>
      </c>
      <c r="P41" s="4" t="s">
        <v>159</v>
      </c>
      <c r="Q41" s="4" t="s">
        <v>160</v>
      </c>
      <c r="R41" s="4"/>
      <c r="S41" s="5" t="s">
        <v>162</v>
      </c>
      <c r="T41" s="5"/>
      <c r="U41" s="7" t="str">
        <f>HYPERLINK("http://znanium.com/bookread2.php?book=512202","Ознакомиться")</f>
        <v>Ознакомиться</v>
      </c>
    </row>
    <row r="42" spans="1:21" s="8" customFormat="1" ht="33.75">
      <c r="A42" s="4"/>
      <c r="B42" s="5" t="s">
        <v>347</v>
      </c>
      <c r="C42" s="6">
        <v>494.9</v>
      </c>
      <c r="D42" s="4" t="s">
        <v>348</v>
      </c>
      <c r="E42" s="4" t="s">
        <v>349</v>
      </c>
      <c r="F42" s="4" t="s">
        <v>350</v>
      </c>
      <c r="G42" s="5" t="s">
        <v>153</v>
      </c>
      <c r="H42" s="4" t="s">
        <v>199</v>
      </c>
      <c r="I42" s="4"/>
      <c r="J42" s="5">
        <v>20</v>
      </c>
      <c r="K42" s="5">
        <v>224</v>
      </c>
      <c r="L42" s="5">
        <v>2017</v>
      </c>
      <c r="M42" s="5" t="s">
        <v>351</v>
      </c>
      <c r="N42" s="4" t="s">
        <v>314</v>
      </c>
      <c r="O42" s="4" t="s">
        <v>352</v>
      </c>
      <c r="P42" s="4" t="s">
        <v>216</v>
      </c>
      <c r="Q42" s="4" t="s">
        <v>160</v>
      </c>
      <c r="R42" s="4" t="s">
        <v>353</v>
      </c>
      <c r="S42" s="5"/>
      <c r="T42" s="5"/>
      <c r="U42" s="5"/>
    </row>
    <row r="43" spans="1:21" s="8" customFormat="1" ht="78.75">
      <c r="A43" s="4"/>
      <c r="B43" s="5" t="s">
        <v>354</v>
      </c>
      <c r="C43" s="6">
        <v>540</v>
      </c>
      <c r="D43" s="4" t="s">
        <v>355</v>
      </c>
      <c r="E43" s="4" t="s">
        <v>356</v>
      </c>
      <c r="F43" s="4" t="s">
        <v>357</v>
      </c>
      <c r="G43" s="5" t="s">
        <v>153</v>
      </c>
      <c r="H43" s="4" t="s">
        <v>154</v>
      </c>
      <c r="I43" s="4" t="s">
        <v>155</v>
      </c>
      <c r="J43" s="5">
        <v>1</v>
      </c>
      <c r="K43" s="5">
        <v>208</v>
      </c>
      <c r="L43" s="5">
        <v>2018</v>
      </c>
      <c r="M43" s="5" t="s">
        <v>358</v>
      </c>
      <c r="N43" s="4" t="s">
        <v>157</v>
      </c>
      <c r="O43" s="4" t="s">
        <v>158</v>
      </c>
      <c r="P43" s="4" t="s">
        <v>159</v>
      </c>
      <c r="Q43" s="4" t="s">
        <v>160</v>
      </c>
      <c r="R43" s="4" t="s">
        <v>359</v>
      </c>
      <c r="S43" s="5"/>
      <c r="T43" s="5"/>
      <c r="U43" s="7" t="str">
        <f>HYPERLINK("http://znanium.com/bookread2.php?book=943592","Ознакомиться")</f>
        <v>Ознакомиться</v>
      </c>
    </row>
    <row r="44" spans="1:21" s="8" customFormat="1" ht="45">
      <c r="A44" s="4"/>
      <c r="B44" s="5" t="s">
        <v>360</v>
      </c>
      <c r="C44" s="6">
        <v>1370</v>
      </c>
      <c r="D44" s="4" t="s">
        <v>361</v>
      </c>
      <c r="E44" s="4" t="s">
        <v>362</v>
      </c>
      <c r="F44" s="4" t="s">
        <v>363</v>
      </c>
      <c r="G44" s="5" t="s">
        <v>153</v>
      </c>
      <c r="H44" s="4" t="s">
        <v>364</v>
      </c>
      <c r="I44" s="4" t="s">
        <v>155</v>
      </c>
      <c r="J44" s="5">
        <v>12</v>
      </c>
      <c r="K44" s="5">
        <v>480</v>
      </c>
      <c r="L44" s="5">
        <v>2018</v>
      </c>
      <c r="M44" s="5" t="s">
        <v>365</v>
      </c>
      <c r="N44" s="4" t="s">
        <v>180</v>
      </c>
      <c r="O44" s="4" t="s">
        <v>366</v>
      </c>
      <c r="P44" s="4" t="s">
        <v>159</v>
      </c>
      <c r="Q44" s="4" t="s">
        <v>160</v>
      </c>
      <c r="R44" s="4" t="s">
        <v>243</v>
      </c>
      <c r="S44" s="5"/>
      <c r="T44" s="5"/>
      <c r="U44" s="7" t="str">
        <f>HYPERLINK("http://znanium.com/bookread2.php?book=915794","Ознакомиться")</f>
        <v>Ознакомиться</v>
      </c>
    </row>
    <row r="45" spans="1:21" s="8" customFormat="1" ht="78.75">
      <c r="A45" s="4"/>
      <c r="B45" s="5" t="s">
        <v>367</v>
      </c>
      <c r="C45" s="6">
        <v>629.9</v>
      </c>
      <c r="D45" s="4" t="s">
        <v>368</v>
      </c>
      <c r="E45" s="4" t="s">
        <v>369</v>
      </c>
      <c r="F45" s="4" t="s">
        <v>370</v>
      </c>
      <c r="G45" s="5" t="s">
        <v>153</v>
      </c>
      <c r="H45" s="4" t="s">
        <v>154</v>
      </c>
      <c r="I45" s="4" t="s">
        <v>155</v>
      </c>
      <c r="J45" s="5">
        <v>20</v>
      </c>
      <c r="K45" s="5">
        <v>256</v>
      </c>
      <c r="L45" s="5">
        <v>2017</v>
      </c>
      <c r="M45" s="5" t="s">
        <v>371</v>
      </c>
      <c r="N45" s="4" t="s">
        <v>157</v>
      </c>
      <c r="O45" s="4" t="s">
        <v>158</v>
      </c>
      <c r="P45" s="4" t="s">
        <v>159</v>
      </c>
      <c r="Q45" s="4" t="s">
        <v>160</v>
      </c>
      <c r="R45" s="4" t="s">
        <v>208</v>
      </c>
      <c r="S45" s="5"/>
      <c r="T45" s="5"/>
      <c r="U45" s="7" t="str">
        <f>HYPERLINK("http://znanium.com/bookread2.php?book=761155","Ознакомиться")</f>
        <v>Ознакомиться</v>
      </c>
    </row>
    <row r="46" spans="1:21" s="8" customFormat="1" ht="90">
      <c r="A46" s="4"/>
      <c r="B46" s="5" t="s">
        <v>372</v>
      </c>
      <c r="C46" s="6">
        <v>1199.9</v>
      </c>
      <c r="D46" s="4" t="s">
        <v>373</v>
      </c>
      <c r="E46" s="4" t="s">
        <v>374</v>
      </c>
      <c r="F46" s="4" t="s">
        <v>375</v>
      </c>
      <c r="G46" s="5" t="s">
        <v>153</v>
      </c>
      <c r="H46" s="4" t="s">
        <v>154</v>
      </c>
      <c r="I46" s="4" t="s">
        <v>155</v>
      </c>
      <c r="J46" s="5">
        <v>1</v>
      </c>
      <c r="K46" s="5">
        <v>480</v>
      </c>
      <c r="L46" s="5">
        <v>2018</v>
      </c>
      <c r="M46" s="5" t="s">
        <v>376</v>
      </c>
      <c r="N46" s="4" t="s">
        <v>157</v>
      </c>
      <c r="O46" s="4" t="s">
        <v>158</v>
      </c>
      <c r="P46" s="4" t="s">
        <v>159</v>
      </c>
      <c r="Q46" s="4" t="s">
        <v>160</v>
      </c>
      <c r="R46" s="4" t="s">
        <v>377</v>
      </c>
      <c r="S46" s="5"/>
      <c r="T46" s="5"/>
      <c r="U46" s="7" t="str">
        <f>HYPERLINK("http://znanium.com/bookread2.php?book=917863","Ознакомиться")</f>
        <v>Ознакомиться</v>
      </c>
    </row>
    <row r="47" spans="1:21" s="8" customFormat="1" ht="78.75">
      <c r="A47" s="4"/>
      <c r="B47" s="5" t="s">
        <v>378</v>
      </c>
      <c r="C47" s="6">
        <v>700</v>
      </c>
      <c r="D47" s="4" t="s">
        <v>379</v>
      </c>
      <c r="E47" s="4" t="s">
        <v>380</v>
      </c>
      <c r="F47" s="4" t="s">
        <v>381</v>
      </c>
      <c r="G47" s="5" t="s">
        <v>153</v>
      </c>
      <c r="H47" s="4" t="s">
        <v>154</v>
      </c>
      <c r="I47" s="4" t="s">
        <v>155</v>
      </c>
      <c r="J47" s="5">
        <v>1</v>
      </c>
      <c r="K47" s="5">
        <v>268</v>
      </c>
      <c r="L47" s="5">
        <v>2018</v>
      </c>
      <c r="M47" s="5" t="s">
        <v>382</v>
      </c>
      <c r="N47" s="4" t="s">
        <v>157</v>
      </c>
      <c r="O47" s="4" t="s">
        <v>158</v>
      </c>
      <c r="P47" s="4" t="s">
        <v>159</v>
      </c>
      <c r="Q47" s="4" t="s">
        <v>160</v>
      </c>
      <c r="R47" s="4" t="s">
        <v>322</v>
      </c>
      <c r="S47" s="5"/>
      <c r="T47" s="5"/>
      <c r="U47" s="7" t="str">
        <f>HYPERLINK("http://znanium.com/bookread2.php?book=945534","Ознакомиться")</f>
        <v>Ознакомиться</v>
      </c>
    </row>
    <row r="48" spans="1:21" s="8" customFormat="1" ht="33.75">
      <c r="A48" s="4"/>
      <c r="B48" s="5" t="s">
        <v>383</v>
      </c>
      <c r="C48" s="6">
        <v>354.9</v>
      </c>
      <c r="D48" s="4" t="s">
        <v>384</v>
      </c>
      <c r="E48" s="4" t="s">
        <v>385</v>
      </c>
      <c r="F48" s="4" t="s">
        <v>386</v>
      </c>
      <c r="G48" s="5" t="s">
        <v>147</v>
      </c>
      <c r="H48" s="4" t="s">
        <v>199</v>
      </c>
      <c r="I48" s="4" t="s">
        <v>228</v>
      </c>
      <c r="J48" s="5">
        <v>1</v>
      </c>
      <c r="K48" s="5">
        <v>168</v>
      </c>
      <c r="L48" s="5">
        <v>2017</v>
      </c>
      <c r="M48" s="5" t="s">
        <v>387</v>
      </c>
      <c r="N48" s="4" t="s">
        <v>157</v>
      </c>
      <c r="O48" s="4" t="s">
        <v>388</v>
      </c>
      <c r="P48" s="4" t="s">
        <v>389</v>
      </c>
      <c r="Q48" s="4" t="s">
        <v>160</v>
      </c>
      <c r="R48" s="4"/>
      <c r="S48" s="5"/>
      <c r="T48" s="5"/>
      <c r="U48" s="7" t="str">
        <f>HYPERLINK("http://znanium.com/bookread2.php?book=478844","Ознакомиться")</f>
        <v>Ознакомиться</v>
      </c>
    </row>
    <row r="49" spans="1:21" s="8" customFormat="1" ht="67.5">
      <c r="A49" s="4"/>
      <c r="B49" s="5" t="s">
        <v>390</v>
      </c>
      <c r="C49" s="6">
        <v>880</v>
      </c>
      <c r="D49" s="4" t="s">
        <v>391</v>
      </c>
      <c r="E49" s="4" t="s">
        <v>392</v>
      </c>
      <c r="F49" s="4" t="s">
        <v>393</v>
      </c>
      <c r="G49" s="5" t="s">
        <v>153</v>
      </c>
      <c r="H49" s="4" t="s">
        <v>394</v>
      </c>
      <c r="I49" s="4" t="s">
        <v>395</v>
      </c>
      <c r="J49" s="5">
        <v>1</v>
      </c>
      <c r="K49" s="5">
        <v>352</v>
      </c>
      <c r="L49" s="5">
        <v>2017</v>
      </c>
      <c r="M49" s="5" t="s">
        <v>396</v>
      </c>
      <c r="N49" s="4" t="s">
        <v>157</v>
      </c>
      <c r="O49" s="4" t="s">
        <v>158</v>
      </c>
      <c r="P49" s="4" t="s">
        <v>216</v>
      </c>
      <c r="Q49" s="4" t="s">
        <v>160</v>
      </c>
      <c r="R49" s="4" t="s">
        <v>397</v>
      </c>
      <c r="S49" s="5"/>
      <c r="T49" s="5"/>
      <c r="U49" s="7" t="str">
        <f>HYPERLINK("http://znanium.com/bookread2.php?book=912275","Ознакомиться")</f>
        <v>Ознакомиться</v>
      </c>
    </row>
    <row r="50" spans="1:21" s="8" customFormat="1" ht="78.75">
      <c r="A50" s="4"/>
      <c r="B50" s="5" t="s">
        <v>398</v>
      </c>
      <c r="C50" s="6">
        <v>529.9</v>
      </c>
      <c r="D50" s="4" t="s">
        <v>399</v>
      </c>
      <c r="E50" s="4" t="s">
        <v>400</v>
      </c>
      <c r="F50" s="4" t="s">
        <v>401</v>
      </c>
      <c r="G50" s="5" t="s">
        <v>153</v>
      </c>
      <c r="H50" s="4" t="s">
        <v>154</v>
      </c>
      <c r="I50" s="4" t="s">
        <v>155</v>
      </c>
      <c r="J50" s="5">
        <v>1</v>
      </c>
      <c r="K50" s="5">
        <v>208</v>
      </c>
      <c r="L50" s="5">
        <v>2018</v>
      </c>
      <c r="M50" s="5" t="s">
        <v>402</v>
      </c>
      <c r="N50" s="4" t="s">
        <v>157</v>
      </c>
      <c r="O50" s="4" t="s">
        <v>158</v>
      </c>
      <c r="P50" s="4" t="s">
        <v>159</v>
      </c>
      <c r="Q50" s="4" t="s">
        <v>160</v>
      </c>
      <c r="R50" s="4" t="s">
        <v>403</v>
      </c>
      <c r="S50" s="5"/>
      <c r="T50" s="5"/>
      <c r="U50" s="7" t="str">
        <f>HYPERLINK("http://znanium.com/bookread2.php?book=911802","Ознакомиться")</f>
        <v>Ознакомиться</v>
      </c>
    </row>
    <row r="51" spans="1:21" s="8" customFormat="1" ht="78.75">
      <c r="A51" s="4"/>
      <c r="B51" s="5" t="s">
        <v>404</v>
      </c>
      <c r="C51" s="6">
        <v>560</v>
      </c>
      <c r="D51" s="4" t="s">
        <v>405</v>
      </c>
      <c r="E51" s="4" t="s">
        <v>406</v>
      </c>
      <c r="F51" s="4" t="s">
        <v>300</v>
      </c>
      <c r="G51" s="5" t="s">
        <v>153</v>
      </c>
      <c r="H51" s="4" t="s">
        <v>154</v>
      </c>
      <c r="I51" s="4" t="s">
        <v>155</v>
      </c>
      <c r="J51" s="5">
        <v>1</v>
      </c>
      <c r="K51" s="5">
        <v>238</v>
      </c>
      <c r="L51" s="5">
        <v>2017</v>
      </c>
      <c r="M51" s="5" t="s">
        <v>407</v>
      </c>
      <c r="N51" s="4" t="s">
        <v>157</v>
      </c>
      <c r="O51" s="4" t="s">
        <v>158</v>
      </c>
      <c r="P51" s="4" t="s">
        <v>216</v>
      </c>
      <c r="Q51" s="4" t="s">
        <v>160</v>
      </c>
      <c r="R51" s="4" t="s">
        <v>408</v>
      </c>
      <c r="S51" s="5"/>
      <c r="T51" s="5"/>
      <c r="U51" s="7" t="str">
        <f>HYPERLINK("http://znanium.com/bookread2.php?book=772457","Ознакомиться")</f>
        <v>Ознакомиться</v>
      </c>
    </row>
    <row r="52" spans="1:21" s="8" customFormat="1" ht="56.25">
      <c r="A52" s="4"/>
      <c r="B52" s="5" t="s">
        <v>409</v>
      </c>
      <c r="C52" s="6">
        <v>830</v>
      </c>
      <c r="D52" s="4" t="s">
        <v>410</v>
      </c>
      <c r="E52" s="4" t="s">
        <v>411</v>
      </c>
      <c r="F52" s="4" t="s">
        <v>412</v>
      </c>
      <c r="G52" s="5" t="s">
        <v>153</v>
      </c>
      <c r="H52" s="4" t="s">
        <v>154</v>
      </c>
      <c r="I52" s="4" t="s">
        <v>155</v>
      </c>
      <c r="J52" s="5">
        <v>1</v>
      </c>
      <c r="K52" s="5">
        <v>256</v>
      </c>
      <c r="L52" s="5">
        <v>2018</v>
      </c>
      <c r="M52" s="5" t="s">
        <v>413</v>
      </c>
      <c r="N52" s="4" t="s">
        <v>180</v>
      </c>
      <c r="O52" s="4" t="s">
        <v>181</v>
      </c>
      <c r="P52" s="4" t="s">
        <v>216</v>
      </c>
      <c r="Q52" s="4" t="s">
        <v>160</v>
      </c>
      <c r="R52" s="4" t="s">
        <v>414</v>
      </c>
      <c r="S52" s="5"/>
      <c r="T52" s="5"/>
      <c r="U52" s="7" t="str">
        <f>HYPERLINK("http://znanium.com/bookread2.php?book=939061","Ознакомиться")</f>
        <v>Ознакомиться</v>
      </c>
    </row>
    <row r="53" spans="1:21" s="8" customFormat="1" ht="45">
      <c r="A53" s="4"/>
      <c r="B53" s="5" t="s">
        <v>1592</v>
      </c>
      <c r="C53" s="6">
        <v>799.9</v>
      </c>
      <c r="D53" s="4" t="s">
        <v>1593</v>
      </c>
      <c r="E53" s="4" t="s">
        <v>1533</v>
      </c>
      <c r="F53" s="4" t="s">
        <v>1594</v>
      </c>
      <c r="G53" s="5" t="s">
        <v>153</v>
      </c>
      <c r="H53" s="4" t="s">
        <v>199</v>
      </c>
      <c r="I53" s="4" t="s">
        <v>228</v>
      </c>
      <c r="J53" s="5">
        <v>1</v>
      </c>
      <c r="K53" s="5">
        <v>368</v>
      </c>
      <c r="L53" s="5">
        <v>2016</v>
      </c>
      <c r="M53" s="5" t="s">
        <v>1595</v>
      </c>
      <c r="N53" s="4" t="s">
        <v>180</v>
      </c>
      <c r="O53" s="4" t="s">
        <v>585</v>
      </c>
      <c r="P53" s="4" t="s">
        <v>159</v>
      </c>
      <c r="Q53" s="4" t="s">
        <v>160</v>
      </c>
      <c r="R53" s="4" t="s">
        <v>1596</v>
      </c>
      <c r="S53" s="5"/>
      <c r="T53" s="5"/>
      <c r="U53" s="5"/>
    </row>
    <row r="54" spans="1:21" s="8" customFormat="1" ht="78.75">
      <c r="A54" s="4"/>
      <c r="B54" s="5" t="s">
        <v>415</v>
      </c>
      <c r="C54" s="6">
        <v>629.9</v>
      </c>
      <c r="D54" s="4" t="s">
        <v>416</v>
      </c>
      <c r="E54" s="4" t="s">
        <v>417</v>
      </c>
      <c r="F54" s="4" t="s">
        <v>418</v>
      </c>
      <c r="G54" s="5" t="s">
        <v>153</v>
      </c>
      <c r="H54" s="4" t="s">
        <v>154</v>
      </c>
      <c r="I54" s="4" t="s">
        <v>155</v>
      </c>
      <c r="J54" s="5">
        <v>1</v>
      </c>
      <c r="K54" s="5">
        <v>249</v>
      </c>
      <c r="L54" s="5">
        <v>2018</v>
      </c>
      <c r="M54" s="5" t="s">
        <v>419</v>
      </c>
      <c r="N54" s="4" t="s">
        <v>157</v>
      </c>
      <c r="O54" s="4" t="s">
        <v>158</v>
      </c>
      <c r="P54" s="4" t="s">
        <v>159</v>
      </c>
      <c r="Q54" s="4" t="s">
        <v>160</v>
      </c>
      <c r="R54" s="4" t="s">
        <v>420</v>
      </c>
      <c r="S54" s="5"/>
      <c r="T54" s="5"/>
      <c r="U54" s="7" t="str">
        <f>HYPERLINK("http://znanium.com/bookread2.php?book=917865","Ознакомиться")</f>
        <v>Ознакомиться</v>
      </c>
    </row>
    <row r="55" spans="1:21" s="8" customFormat="1" ht="67.5">
      <c r="A55" s="4"/>
      <c r="B55" s="5" t="s">
        <v>421</v>
      </c>
      <c r="C55" s="6">
        <v>374.9</v>
      </c>
      <c r="D55" s="4" t="s">
        <v>422</v>
      </c>
      <c r="E55" s="4" t="s">
        <v>423</v>
      </c>
      <c r="F55" s="4" t="s">
        <v>424</v>
      </c>
      <c r="G55" s="5" t="s">
        <v>153</v>
      </c>
      <c r="H55" s="4" t="s">
        <v>154</v>
      </c>
      <c r="I55" s="4" t="s">
        <v>155</v>
      </c>
      <c r="J55" s="5">
        <v>1</v>
      </c>
      <c r="K55" s="5">
        <v>143</v>
      </c>
      <c r="L55" s="5">
        <v>2018</v>
      </c>
      <c r="M55" s="5" t="s">
        <v>425</v>
      </c>
      <c r="N55" s="4" t="s">
        <v>157</v>
      </c>
      <c r="O55" s="4" t="s">
        <v>158</v>
      </c>
      <c r="P55" s="4" t="s">
        <v>216</v>
      </c>
      <c r="Q55" s="4" t="s">
        <v>160</v>
      </c>
      <c r="R55" s="4" t="s">
        <v>426</v>
      </c>
      <c r="S55" s="5"/>
      <c r="T55" s="5"/>
      <c r="U55" s="7" t="str">
        <f>HYPERLINK("http://znanium.com/bookread2.php?book=952266","Ознакомиться")</f>
        <v>Ознакомиться</v>
      </c>
    </row>
    <row r="56" spans="1:21" s="8" customFormat="1" ht="90">
      <c r="A56" s="4"/>
      <c r="B56" s="5" t="s">
        <v>427</v>
      </c>
      <c r="C56" s="6">
        <v>520</v>
      </c>
      <c r="D56" s="4" t="s">
        <v>428</v>
      </c>
      <c r="E56" s="4" t="s">
        <v>429</v>
      </c>
      <c r="F56" s="4" t="s">
        <v>430</v>
      </c>
      <c r="G56" s="5" t="s">
        <v>153</v>
      </c>
      <c r="H56" s="4" t="s">
        <v>154</v>
      </c>
      <c r="I56" s="4" t="s">
        <v>155</v>
      </c>
      <c r="J56" s="5">
        <v>20</v>
      </c>
      <c r="K56" s="5">
        <v>208</v>
      </c>
      <c r="L56" s="5">
        <v>2017</v>
      </c>
      <c r="M56" s="5" t="s">
        <v>431</v>
      </c>
      <c r="N56" s="4" t="s">
        <v>157</v>
      </c>
      <c r="O56" s="4" t="s">
        <v>201</v>
      </c>
      <c r="P56" s="4" t="s">
        <v>159</v>
      </c>
      <c r="Q56" s="4" t="s">
        <v>160</v>
      </c>
      <c r="R56" s="4" t="s">
        <v>432</v>
      </c>
      <c r="S56" s="5"/>
      <c r="T56" s="5"/>
      <c r="U56" s="7" t="str">
        <f>HYPERLINK("http://znanium.com/bookread2.php?book=402711","Ознакомиться")</f>
        <v>Ознакомиться</v>
      </c>
    </row>
    <row r="57" spans="1:21" s="8" customFormat="1" ht="78.75">
      <c r="A57" s="4"/>
      <c r="B57" s="5" t="s">
        <v>433</v>
      </c>
      <c r="C57" s="6">
        <v>550</v>
      </c>
      <c r="D57" s="4" t="s">
        <v>434</v>
      </c>
      <c r="E57" s="4" t="s">
        <v>435</v>
      </c>
      <c r="F57" s="4" t="s">
        <v>436</v>
      </c>
      <c r="G57" s="5" t="s">
        <v>153</v>
      </c>
      <c r="H57" s="4" t="s">
        <v>154</v>
      </c>
      <c r="I57" s="4" t="s">
        <v>155</v>
      </c>
      <c r="J57" s="5">
        <v>1</v>
      </c>
      <c r="K57" s="5">
        <v>218</v>
      </c>
      <c r="L57" s="5">
        <v>2018</v>
      </c>
      <c r="M57" s="5" t="s">
        <v>437</v>
      </c>
      <c r="N57" s="4" t="s">
        <v>157</v>
      </c>
      <c r="O57" s="4" t="s">
        <v>158</v>
      </c>
      <c r="P57" s="4" t="s">
        <v>159</v>
      </c>
      <c r="Q57" s="4" t="s">
        <v>160</v>
      </c>
      <c r="R57" s="4" t="s">
        <v>438</v>
      </c>
      <c r="S57" s="5"/>
      <c r="T57" s="5"/>
      <c r="U57" s="7" t="str">
        <f>HYPERLINK("http://znanium.com/bookread2.php?book=912511","Ознакомиться")</f>
        <v>Ознакомиться</v>
      </c>
    </row>
    <row r="58" spans="1:21" s="8" customFormat="1" ht="78.75">
      <c r="A58" s="4"/>
      <c r="B58" s="5" t="s">
        <v>439</v>
      </c>
      <c r="C58" s="6">
        <v>454.9</v>
      </c>
      <c r="D58" s="4" t="s">
        <v>440</v>
      </c>
      <c r="E58" s="4" t="s">
        <v>441</v>
      </c>
      <c r="F58" s="4" t="s">
        <v>442</v>
      </c>
      <c r="G58" s="5" t="s">
        <v>153</v>
      </c>
      <c r="H58" s="4" t="s">
        <v>394</v>
      </c>
      <c r="I58" s="4" t="s">
        <v>395</v>
      </c>
      <c r="J58" s="5">
        <v>22</v>
      </c>
      <c r="K58" s="5">
        <v>208</v>
      </c>
      <c r="L58" s="5">
        <v>2016</v>
      </c>
      <c r="M58" s="5" t="s">
        <v>443</v>
      </c>
      <c r="N58" s="4" t="s">
        <v>157</v>
      </c>
      <c r="O58" s="4" t="s">
        <v>242</v>
      </c>
      <c r="P58" s="4" t="s">
        <v>216</v>
      </c>
      <c r="Q58" s="4" t="s">
        <v>160</v>
      </c>
      <c r="R58" s="4" t="s">
        <v>444</v>
      </c>
      <c r="S58" s="5"/>
      <c r="T58" s="5"/>
      <c r="U58" s="7" t="str">
        <f>HYPERLINK("http://znanium.com/bookread2.php?book=191214","Ознакомиться")</f>
        <v>Ознакомиться</v>
      </c>
    </row>
    <row r="59" spans="1:21" s="8" customFormat="1" ht="67.5">
      <c r="A59" s="4"/>
      <c r="B59" s="5" t="s">
        <v>445</v>
      </c>
      <c r="C59" s="6">
        <v>944.9</v>
      </c>
      <c r="D59" s="4" t="s">
        <v>446</v>
      </c>
      <c r="E59" s="4" t="s">
        <v>447</v>
      </c>
      <c r="F59" s="4" t="s">
        <v>294</v>
      </c>
      <c r="G59" s="5" t="s">
        <v>153</v>
      </c>
      <c r="H59" s="4" t="s">
        <v>154</v>
      </c>
      <c r="I59" s="4" t="s">
        <v>155</v>
      </c>
      <c r="J59" s="5">
        <v>1</v>
      </c>
      <c r="K59" s="5">
        <v>334</v>
      </c>
      <c r="L59" s="5">
        <v>2018</v>
      </c>
      <c r="M59" s="5" t="s">
        <v>448</v>
      </c>
      <c r="N59" s="4" t="s">
        <v>157</v>
      </c>
      <c r="O59" s="4" t="s">
        <v>158</v>
      </c>
      <c r="P59" s="4" t="s">
        <v>216</v>
      </c>
      <c r="Q59" s="4" t="s">
        <v>160</v>
      </c>
      <c r="R59" s="4" t="s">
        <v>449</v>
      </c>
      <c r="S59" s="5"/>
      <c r="T59" s="5"/>
      <c r="U59" s="7" t="str">
        <f>HYPERLINK("http://znanium.com/bookread2.php?book=915127","Ознакомиться")</f>
        <v>Ознакомиться</v>
      </c>
    </row>
    <row r="60" spans="1:21" s="8" customFormat="1" ht="78.75">
      <c r="A60" s="4"/>
      <c r="B60" s="5" t="s">
        <v>450</v>
      </c>
      <c r="C60" s="6">
        <v>1030</v>
      </c>
      <c r="D60" s="4" t="s">
        <v>451</v>
      </c>
      <c r="E60" s="4" t="s">
        <v>452</v>
      </c>
      <c r="F60" s="4" t="s">
        <v>453</v>
      </c>
      <c r="G60" s="5" t="s">
        <v>153</v>
      </c>
      <c r="H60" s="4" t="s">
        <v>154</v>
      </c>
      <c r="I60" s="4" t="s">
        <v>155</v>
      </c>
      <c r="J60" s="5">
        <v>1</v>
      </c>
      <c r="K60" s="5">
        <v>412</v>
      </c>
      <c r="L60" s="5">
        <v>2018</v>
      </c>
      <c r="M60" s="5" t="s">
        <v>454</v>
      </c>
      <c r="N60" s="4" t="s">
        <v>157</v>
      </c>
      <c r="O60" s="4" t="s">
        <v>201</v>
      </c>
      <c r="P60" s="4" t="s">
        <v>216</v>
      </c>
      <c r="Q60" s="4" t="s">
        <v>160</v>
      </c>
      <c r="R60" s="4" t="s">
        <v>455</v>
      </c>
      <c r="S60" s="5"/>
      <c r="T60" s="5"/>
      <c r="U60" s="7" t="str">
        <f>HYPERLINK("http://znanium.com/bookread2.php?book=934844","Ознакомиться")</f>
        <v>Ознакомиться</v>
      </c>
    </row>
    <row r="61" spans="1:21" s="8" customFormat="1" ht="33.75">
      <c r="A61" s="4"/>
      <c r="B61" s="5" t="s">
        <v>456</v>
      </c>
      <c r="C61" s="6">
        <v>734.9</v>
      </c>
      <c r="D61" s="4" t="s">
        <v>457</v>
      </c>
      <c r="E61" s="4" t="s">
        <v>458</v>
      </c>
      <c r="F61" s="4" t="s">
        <v>459</v>
      </c>
      <c r="G61" s="5" t="s">
        <v>153</v>
      </c>
      <c r="H61" s="4" t="s">
        <v>394</v>
      </c>
      <c r="I61" s="4" t="s">
        <v>460</v>
      </c>
      <c r="J61" s="5">
        <v>1</v>
      </c>
      <c r="K61" s="5">
        <v>334</v>
      </c>
      <c r="L61" s="5">
        <v>2016</v>
      </c>
      <c r="M61" s="5" t="s">
        <v>461</v>
      </c>
      <c r="N61" s="4" t="s">
        <v>157</v>
      </c>
      <c r="O61" s="4" t="s">
        <v>158</v>
      </c>
      <c r="P61" s="4" t="s">
        <v>216</v>
      </c>
      <c r="Q61" s="4" t="s">
        <v>160</v>
      </c>
      <c r="R61" s="4" t="s">
        <v>462</v>
      </c>
      <c r="S61" s="5"/>
      <c r="T61" s="5"/>
      <c r="U61" s="7" t="str">
        <f>HYPERLINK("http://znanium.com/bookread2.php?book=244977","Ознакомиться")</f>
        <v>Ознакомиться</v>
      </c>
    </row>
    <row r="62" spans="1:21" s="8" customFormat="1" ht="78.75">
      <c r="A62" s="4"/>
      <c r="B62" s="5" t="s">
        <v>463</v>
      </c>
      <c r="C62" s="6">
        <v>1119.9</v>
      </c>
      <c r="D62" s="4" t="s">
        <v>464</v>
      </c>
      <c r="E62" s="4" t="s">
        <v>465</v>
      </c>
      <c r="F62" s="4" t="s">
        <v>466</v>
      </c>
      <c r="G62" s="5" t="s">
        <v>153</v>
      </c>
      <c r="H62" s="4" t="s">
        <v>154</v>
      </c>
      <c r="I62" s="4" t="s">
        <v>155</v>
      </c>
      <c r="J62" s="5">
        <v>1</v>
      </c>
      <c r="K62" s="5">
        <v>444</v>
      </c>
      <c r="L62" s="5">
        <v>2017</v>
      </c>
      <c r="M62" s="5" t="s">
        <v>467</v>
      </c>
      <c r="N62" s="4" t="s">
        <v>157</v>
      </c>
      <c r="O62" s="4" t="s">
        <v>158</v>
      </c>
      <c r="P62" s="4" t="s">
        <v>159</v>
      </c>
      <c r="Q62" s="4" t="s">
        <v>160</v>
      </c>
      <c r="R62" s="4" t="s">
        <v>322</v>
      </c>
      <c r="S62" s="5"/>
      <c r="T62" s="5"/>
      <c r="U62" s="7" t="str">
        <f>HYPERLINK("http://znanium.com/bookread2.php?book=773849","Ознакомиться")</f>
        <v>Ознакомиться</v>
      </c>
    </row>
    <row r="63" spans="1:21" s="8" customFormat="1" ht="56.25">
      <c r="A63" s="4"/>
      <c r="B63" s="5" t="s">
        <v>468</v>
      </c>
      <c r="C63" s="6">
        <v>370</v>
      </c>
      <c r="D63" s="4" t="s">
        <v>469</v>
      </c>
      <c r="E63" s="4" t="s">
        <v>470</v>
      </c>
      <c r="F63" s="4" t="s">
        <v>471</v>
      </c>
      <c r="G63" s="5" t="s">
        <v>147</v>
      </c>
      <c r="H63" s="4" t="s">
        <v>277</v>
      </c>
      <c r="I63" s="4" t="s">
        <v>472</v>
      </c>
      <c r="J63" s="5">
        <v>1</v>
      </c>
      <c r="K63" s="5">
        <v>236</v>
      </c>
      <c r="L63" s="5">
        <v>2018</v>
      </c>
      <c r="M63" s="5" t="s">
        <v>473</v>
      </c>
      <c r="N63" s="4" t="s">
        <v>157</v>
      </c>
      <c r="O63" s="4" t="s">
        <v>158</v>
      </c>
      <c r="P63" s="4" t="s">
        <v>216</v>
      </c>
      <c r="Q63" s="4" t="s">
        <v>160</v>
      </c>
      <c r="R63" s="4" t="s">
        <v>474</v>
      </c>
      <c r="S63" s="5"/>
      <c r="T63" s="5"/>
      <c r="U63" s="7" t="str">
        <f>HYPERLINK("http://znanium.com/bookread2.php?book=939060","Ознакомиться")</f>
        <v>Ознакомиться</v>
      </c>
    </row>
    <row r="64" spans="1:21" s="8" customFormat="1" ht="78.75">
      <c r="A64" s="4"/>
      <c r="B64" s="5" t="s">
        <v>475</v>
      </c>
      <c r="C64" s="6">
        <v>580</v>
      </c>
      <c r="D64" s="4" t="s">
        <v>476</v>
      </c>
      <c r="E64" s="4" t="s">
        <v>477</v>
      </c>
      <c r="F64" s="4" t="s">
        <v>478</v>
      </c>
      <c r="G64" s="5" t="s">
        <v>153</v>
      </c>
      <c r="H64" s="4" t="s">
        <v>154</v>
      </c>
      <c r="I64" s="4" t="s">
        <v>155</v>
      </c>
      <c r="J64" s="5">
        <v>1</v>
      </c>
      <c r="K64" s="5">
        <v>221</v>
      </c>
      <c r="L64" s="5">
        <v>2018</v>
      </c>
      <c r="M64" s="5" t="s">
        <v>479</v>
      </c>
      <c r="N64" s="4" t="s">
        <v>157</v>
      </c>
      <c r="O64" s="4" t="s">
        <v>158</v>
      </c>
      <c r="P64" s="4" t="s">
        <v>216</v>
      </c>
      <c r="Q64" s="4" t="s">
        <v>160</v>
      </c>
      <c r="R64" s="4" t="s">
        <v>480</v>
      </c>
      <c r="S64" s="5"/>
      <c r="T64" s="5"/>
      <c r="U64" s="7" t="str">
        <f>HYPERLINK("http://znanium.com/bookread2.php?book=942796","Ознакомиться")</f>
        <v>Ознакомиться</v>
      </c>
    </row>
    <row r="65" spans="1:21" s="8" customFormat="1" ht="67.5">
      <c r="A65" s="4"/>
      <c r="B65" s="5" t="s">
        <v>481</v>
      </c>
      <c r="C65" s="6">
        <v>694.9</v>
      </c>
      <c r="D65" s="4" t="s">
        <v>482</v>
      </c>
      <c r="E65" s="4" t="s">
        <v>483</v>
      </c>
      <c r="F65" s="4" t="s">
        <v>484</v>
      </c>
      <c r="G65" s="5" t="s">
        <v>153</v>
      </c>
      <c r="H65" s="4" t="s">
        <v>254</v>
      </c>
      <c r="I65" s="4" t="s">
        <v>155</v>
      </c>
      <c r="J65" s="5">
        <v>1</v>
      </c>
      <c r="K65" s="5">
        <v>266</v>
      </c>
      <c r="L65" s="5">
        <v>2018</v>
      </c>
      <c r="M65" s="5" t="s">
        <v>485</v>
      </c>
      <c r="N65" s="4" t="s">
        <v>157</v>
      </c>
      <c r="O65" s="4" t="s">
        <v>158</v>
      </c>
      <c r="P65" s="4" t="s">
        <v>159</v>
      </c>
      <c r="Q65" s="4" t="s">
        <v>160</v>
      </c>
      <c r="R65" s="4" t="s">
        <v>486</v>
      </c>
      <c r="S65" s="5"/>
      <c r="T65" s="5"/>
      <c r="U65" s="7" t="str">
        <f>HYPERLINK("http://znanium.com/bookread2.php?book=222143","Ознакомиться")</f>
        <v>Ознакомиться</v>
      </c>
    </row>
    <row r="66" spans="1:21" s="8" customFormat="1" ht="33.75">
      <c r="A66" s="4"/>
      <c r="B66" s="5" t="s">
        <v>487</v>
      </c>
      <c r="C66" s="6">
        <v>684.9</v>
      </c>
      <c r="D66" s="4" t="s">
        <v>488</v>
      </c>
      <c r="E66" s="4" t="s">
        <v>489</v>
      </c>
      <c r="F66" s="4" t="s">
        <v>490</v>
      </c>
      <c r="G66" s="5" t="s">
        <v>153</v>
      </c>
      <c r="H66" s="4" t="s">
        <v>154</v>
      </c>
      <c r="I66" s="4" t="s">
        <v>155</v>
      </c>
      <c r="J66" s="5">
        <v>1</v>
      </c>
      <c r="K66" s="5">
        <v>271</v>
      </c>
      <c r="L66" s="5">
        <v>2018</v>
      </c>
      <c r="M66" s="5" t="s">
        <v>491</v>
      </c>
      <c r="N66" s="4" t="s">
        <v>157</v>
      </c>
      <c r="O66" s="4" t="s">
        <v>242</v>
      </c>
      <c r="P66" s="4" t="s">
        <v>159</v>
      </c>
      <c r="Q66" s="4" t="s">
        <v>160</v>
      </c>
      <c r="R66" s="4"/>
      <c r="S66" s="5"/>
      <c r="T66" s="5"/>
      <c r="U66" s="7" t="str">
        <f>HYPERLINK("http://znanium.com/bookread2.php?book=363575","Ознакомиться")</f>
        <v>Ознакомиться</v>
      </c>
    </row>
    <row r="67" spans="1:21" s="8" customFormat="1" ht="56.25">
      <c r="A67" s="4"/>
      <c r="B67" s="5" t="s">
        <v>492</v>
      </c>
      <c r="C67" s="6">
        <v>870</v>
      </c>
      <c r="D67" s="4" t="s">
        <v>493</v>
      </c>
      <c r="E67" s="4" t="s">
        <v>494</v>
      </c>
      <c r="F67" s="4" t="s">
        <v>495</v>
      </c>
      <c r="G67" s="5" t="s">
        <v>153</v>
      </c>
      <c r="H67" s="4" t="s">
        <v>496</v>
      </c>
      <c r="I67" s="4"/>
      <c r="J67" s="5">
        <v>12</v>
      </c>
      <c r="K67" s="5">
        <v>352</v>
      </c>
      <c r="L67" s="5">
        <v>2017</v>
      </c>
      <c r="M67" s="5" t="s">
        <v>497</v>
      </c>
      <c r="N67" s="4" t="s">
        <v>157</v>
      </c>
      <c r="O67" s="4" t="s">
        <v>242</v>
      </c>
      <c r="P67" s="4" t="s">
        <v>216</v>
      </c>
      <c r="Q67" s="4" t="s">
        <v>160</v>
      </c>
      <c r="R67" s="4" t="s">
        <v>498</v>
      </c>
      <c r="S67" s="5"/>
      <c r="T67" s="5"/>
      <c r="U67" s="5"/>
    </row>
    <row r="68" spans="1:21" s="8" customFormat="1" ht="56.25">
      <c r="A68" s="4"/>
      <c r="B68" s="5" t="s">
        <v>499</v>
      </c>
      <c r="C68" s="6">
        <v>749.9</v>
      </c>
      <c r="D68" s="4" t="s">
        <v>500</v>
      </c>
      <c r="E68" s="4" t="s">
        <v>501</v>
      </c>
      <c r="F68" s="4" t="s">
        <v>502</v>
      </c>
      <c r="G68" s="5" t="s">
        <v>153</v>
      </c>
      <c r="H68" s="4" t="s">
        <v>154</v>
      </c>
      <c r="I68" s="4" t="s">
        <v>155</v>
      </c>
      <c r="J68" s="5">
        <v>18</v>
      </c>
      <c r="K68" s="5">
        <v>320</v>
      </c>
      <c r="L68" s="5">
        <v>2017</v>
      </c>
      <c r="M68" s="5" t="s">
        <v>503</v>
      </c>
      <c r="N68" s="4" t="s">
        <v>157</v>
      </c>
      <c r="O68" s="4" t="s">
        <v>242</v>
      </c>
      <c r="P68" s="4" t="s">
        <v>159</v>
      </c>
      <c r="Q68" s="4" t="s">
        <v>160</v>
      </c>
      <c r="R68" s="4" t="s">
        <v>504</v>
      </c>
      <c r="S68" s="5"/>
      <c r="T68" s="5"/>
      <c r="U68" s="7" t="str">
        <f>HYPERLINK("http://znanium.com/bookread2.php?book=891734","Ознакомиться")</f>
        <v>Ознакомиться</v>
      </c>
    </row>
    <row r="69" spans="1:21" s="8" customFormat="1" ht="78.75">
      <c r="A69" s="4"/>
      <c r="B69" s="5" t="s">
        <v>505</v>
      </c>
      <c r="C69" s="6">
        <v>889.9</v>
      </c>
      <c r="D69" s="4" t="s">
        <v>506</v>
      </c>
      <c r="E69" s="4" t="s">
        <v>507</v>
      </c>
      <c r="F69" s="4" t="s">
        <v>508</v>
      </c>
      <c r="G69" s="5" t="s">
        <v>153</v>
      </c>
      <c r="H69" s="4" t="s">
        <v>154</v>
      </c>
      <c r="I69" s="4" t="s">
        <v>155</v>
      </c>
      <c r="J69" s="5">
        <v>1</v>
      </c>
      <c r="K69" s="5">
        <v>338</v>
      </c>
      <c r="L69" s="5">
        <v>2018</v>
      </c>
      <c r="M69" s="5" t="s">
        <v>509</v>
      </c>
      <c r="N69" s="4" t="s">
        <v>157</v>
      </c>
      <c r="O69" s="4" t="s">
        <v>158</v>
      </c>
      <c r="P69" s="4" t="s">
        <v>159</v>
      </c>
      <c r="Q69" s="4" t="s">
        <v>160</v>
      </c>
      <c r="R69" s="4" t="s">
        <v>510</v>
      </c>
      <c r="S69" s="5"/>
      <c r="T69" s="5"/>
      <c r="U69" s="7" t="str">
        <f>HYPERLINK("http://znanium.com/bookread2.php?book=946028","Ознакомиться")</f>
        <v>Ознакомиться</v>
      </c>
    </row>
    <row r="70" spans="1:21" s="8" customFormat="1" ht="78.75">
      <c r="A70" s="4"/>
      <c r="B70" s="5" t="s">
        <v>511</v>
      </c>
      <c r="C70" s="6">
        <v>679.9</v>
      </c>
      <c r="D70" s="4" t="s">
        <v>512</v>
      </c>
      <c r="E70" s="4" t="s">
        <v>507</v>
      </c>
      <c r="F70" s="4" t="s">
        <v>513</v>
      </c>
      <c r="G70" s="5" t="s">
        <v>153</v>
      </c>
      <c r="H70" s="4" t="s">
        <v>154</v>
      </c>
      <c r="I70" s="4" t="s">
        <v>155</v>
      </c>
      <c r="J70" s="5">
        <v>20</v>
      </c>
      <c r="K70" s="5">
        <v>288</v>
      </c>
      <c r="L70" s="5">
        <v>2017</v>
      </c>
      <c r="M70" s="5" t="s">
        <v>514</v>
      </c>
      <c r="N70" s="4" t="s">
        <v>157</v>
      </c>
      <c r="O70" s="4" t="s">
        <v>158</v>
      </c>
      <c r="P70" s="4" t="s">
        <v>159</v>
      </c>
      <c r="Q70" s="4" t="s">
        <v>160</v>
      </c>
      <c r="R70" s="4" t="s">
        <v>322</v>
      </c>
      <c r="S70" s="5"/>
      <c r="T70" s="5"/>
      <c r="U70" s="7" t="str">
        <f>HYPERLINK("http://znanium.com/bookread2.php?book=946028","Ознакомиться")</f>
        <v>Ознакомиться</v>
      </c>
    </row>
    <row r="71" spans="1:21" s="8" customFormat="1" ht="56.25">
      <c r="A71" s="4"/>
      <c r="B71" s="5" t="s">
        <v>515</v>
      </c>
      <c r="C71" s="6">
        <v>1030</v>
      </c>
      <c r="D71" s="4" t="s">
        <v>516</v>
      </c>
      <c r="E71" s="4" t="s">
        <v>517</v>
      </c>
      <c r="F71" s="4" t="s">
        <v>518</v>
      </c>
      <c r="G71" s="5" t="s">
        <v>153</v>
      </c>
      <c r="H71" s="4" t="s">
        <v>154</v>
      </c>
      <c r="I71" s="4" t="s">
        <v>155</v>
      </c>
      <c r="J71" s="5">
        <v>1</v>
      </c>
      <c r="K71" s="5">
        <v>400</v>
      </c>
      <c r="L71" s="5">
        <v>2018</v>
      </c>
      <c r="M71" s="5" t="s">
        <v>519</v>
      </c>
      <c r="N71" s="4" t="s">
        <v>157</v>
      </c>
      <c r="O71" s="4" t="s">
        <v>158</v>
      </c>
      <c r="P71" s="4" t="s">
        <v>159</v>
      </c>
      <c r="Q71" s="4" t="s">
        <v>160</v>
      </c>
      <c r="R71" s="4" t="s">
        <v>504</v>
      </c>
      <c r="S71" s="5"/>
      <c r="T71" s="5"/>
      <c r="U71" s="7" t="str">
        <f>HYPERLINK("http://znanium.com/bookread2.php?book=939087","Ознакомиться")</f>
        <v>Ознакомиться</v>
      </c>
    </row>
    <row r="72" spans="1:21" s="8" customFormat="1" ht="78.75">
      <c r="A72" s="4"/>
      <c r="B72" s="5" t="s">
        <v>520</v>
      </c>
      <c r="C72" s="6">
        <v>790</v>
      </c>
      <c r="D72" s="4" t="s">
        <v>521</v>
      </c>
      <c r="E72" s="4" t="s">
        <v>522</v>
      </c>
      <c r="F72" s="4" t="s">
        <v>523</v>
      </c>
      <c r="G72" s="5" t="s">
        <v>153</v>
      </c>
      <c r="H72" s="4" t="s">
        <v>154</v>
      </c>
      <c r="I72" s="4" t="s">
        <v>155</v>
      </c>
      <c r="J72" s="5">
        <v>10</v>
      </c>
      <c r="K72" s="5">
        <v>443</v>
      </c>
      <c r="L72" s="5">
        <v>2016</v>
      </c>
      <c r="M72" s="5" t="s">
        <v>524</v>
      </c>
      <c r="N72" s="4" t="s">
        <v>157</v>
      </c>
      <c r="O72" s="4" t="s">
        <v>158</v>
      </c>
      <c r="P72" s="4" t="s">
        <v>159</v>
      </c>
      <c r="Q72" s="4" t="s">
        <v>160</v>
      </c>
      <c r="R72" s="4" t="s">
        <v>525</v>
      </c>
      <c r="S72" s="5"/>
      <c r="T72" s="5"/>
      <c r="U72" s="7" t="str">
        <f>HYPERLINK("http://znanium.com/bookread2.php?book=943594","Ознакомиться")</f>
        <v>Ознакомиться</v>
      </c>
    </row>
    <row r="73" spans="1:21" s="8" customFormat="1" ht="78.75">
      <c r="A73" s="4"/>
      <c r="B73" s="5" t="s">
        <v>526</v>
      </c>
      <c r="C73" s="6">
        <v>630</v>
      </c>
      <c r="D73" s="4" t="s">
        <v>527</v>
      </c>
      <c r="E73" s="4" t="s">
        <v>528</v>
      </c>
      <c r="F73" s="4" t="s">
        <v>529</v>
      </c>
      <c r="G73" s="5" t="s">
        <v>153</v>
      </c>
      <c r="H73" s="4" t="s">
        <v>154</v>
      </c>
      <c r="I73" s="4" t="s">
        <v>155</v>
      </c>
      <c r="J73" s="5">
        <v>1</v>
      </c>
      <c r="K73" s="5">
        <v>250</v>
      </c>
      <c r="L73" s="5">
        <v>2018</v>
      </c>
      <c r="M73" s="5" t="s">
        <v>530</v>
      </c>
      <c r="N73" s="4" t="s">
        <v>157</v>
      </c>
      <c r="O73" s="4" t="s">
        <v>158</v>
      </c>
      <c r="P73" s="4" t="s">
        <v>216</v>
      </c>
      <c r="Q73" s="4" t="s">
        <v>160</v>
      </c>
      <c r="R73" s="4" t="s">
        <v>531</v>
      </c>
      <c r="S73" s="5"/>
      <c r="T73" s="5"/>
      <c r="U73" s="7" t="str">
        <f>HYPERLINK("http://znanium.com/bookread2.php?book=939039","Ознакомиться")</f>
        <v>Ознакомиться</v>
      </c>
    </row>
    <row r="74" spans="1:21" s="8" customFormat="1" ht="33.75">
      <c r="A74" s="4"/>
      <c r="B74" s="5" t="s">
        <v>532</v>
      </c>
      <c r="C74" s="6">
        <v>894.9</v>
      </c>
      <c r="D74" s="4" t="s">
        <v>533</v>
      </c>
      <c r="E74" s="4" t="s">
        <v>534</v>
      </c>
      <c r="F74" s="4" t="s">
        <v>535</v>
      </c>
      <c r="G74" s="5" t="s">
        <v>153</v>
      </c>
      <c r="H74" s="4" t="s">
        <v>199</v>
      </c>
      <c r="I74" s="4" t="s">
        <v>228</v>
      </c>
      <c r="J74" s="5">
        <v>14</v>
      </c>
      <c r="K74" s="5">
        <v>512</v>
      </c>
      <c r="L74" s="5">
        <v>2018</v>
      </c>
      <c r="M74" s="5" t="s">
        <v>536</v>
      </c>
      <c r="N74" s="4" t="s">
        <v>214</v>
      </c>
      <c r="O74" s="4" t="s">
        <v>537</v>
      </c>
      <c r="P74" s="4" t="s">
        <v>216</v>
      </c>
      <c r="Q74" s="4" t="s">
        <v>160</v>
      </c>
      <c r="R74" s="4" t="s">
        <v>353</v>
      </c>
      <c r="S74" s="5"/>
      <c r="T74" s="5"/>
      <c r="U74" s="5"/>
    </row>
    <row r="75" spans="1:21" s="8" customFormat="1" ht="45">
      <c r="A75" s="4"/>
      <c r="B75" s="5" t="s">
        <v>538</v>
      </c>
      <c r="C75" s="6">
        <v>1229.9</v>
      </c>
      <c r="D75" s="4" t="s">
        <v>539</v>
      </c>
      <c r="E75" s="4" t="s">
        <v>540</v>
      </c>
      <c r="F75" s="4" t="s">
        <v>541</v>
      </c>
      <c r="G75" s="5" t="s">
        <v>153</v>
      </c>
      <c r="H75" s="4" t="s">
        <v>199</v>
      </c>
      <c r="I75" s="4" t="s">
        <v>228</v>
      </c>
      <c r="J75" s="5">
        <v>12</v>
      </c>
      <c r="K75" s="5">
        <v>560</v>
      </c>
      <c r="L75" s="5">
        <v>2017</v>
      </c>
      <c r="M75" s="5" t="s">
        <v>542</v>
      </c>
      <c r="N75" s="4" t="s">
        <v>214</v>
      </c>
      <c r="O75" s="4" t="s">
        <v>537</v>
      </c>
      <c r="P75" s="4" t="s">
        <v>159</v>
      </c>
      <c r="Q75" s="4" t="s">
        <v>160</v>
      </c>
      <c r="R75" s="4" t="s">
        <v>543</v>
      </c>
      <c r="S75" s="5"/>
      <c r="T75" s="5"/>
      <c r="U75" s="7" t="str">
        <f>HYPERLINK("http://znanium.com/bookread2.php?book=559355","Ознакомиться")</f>
        <v>Ознакомиться</v>
      </c>
    </row>
    <row r="76" spans="1:21" s="8" customFormat="1" ht="67.5">
      <c r="A76" s="4"/>
      <c r="B76" s="5" t="s">
        <v>544</v>
      </c>
      <c r="C76" s="6">
        <v>514.9</v>
      </c>
      <c r="D76" s="4" t="s">
        <v>545</v>
      </c>
      <c r="E76" s="4" t="s">
        <v>546</v>
      </c>
      <c r="F76" s="4" t="s">
        <v>547</v>
      </c>
      <c r="G76" s="5" t="s">
        <v>153</v>
      </c>
      <c r="H76" s="4" t="s">
        <v>154</v>
      </c>
      <c r="I76" s="4" t="s">
        <v>155</v>
      </c>
      <c r="J76" s="5">
        <v>1</v>
      </c>
      <c r="K76" s="5">
        <v>218</v>
      </c>
      <c r="L76" s="5">
        <v>2017</v>
      </c>
      <c r="M76" s="5" t="s">
        <v>548</v>
      </c>
      <c r="N76" s="4" t="s">
        <v>157</v>
      </c>
      <c r="O76" s="4" t="s">
        <v>158</v>
      </c>
      <c r="P76" s="4" t="s">
        <v>159</v>
      </c>
      <c r="Q76" s="4" t="s">
        <v>160</v>
      </c>
      <c r="R76" s="4" t="s">
        <v>549</v>
      </c>
      <c r="S76" s="5"/>
      <c r="T76" s="5"/>
      <c r="U76" s="7" t="str">
        <f>HYPERLINK("http://znanium.com/bookread2.php?book=452262","Ознакомиться")</f>
        <v>Ознакомиться</v>
      </c>
    </row>
    <row r="77" spans="1:21" s="8" customFormat="1" ht="45">
      <c r="A77" s="4"/>
      <c r="B77" s="5" t="s">
        <v>550</v>
      </c>
      <c r="C77" s="6">
        <v>1310</v>
      </c>
      <c r="D77" s="4" t="s">
        <v>551</v>
      </c>
      <c r="E77" s="4" t="s">
        <v>552</v>
      </c>
      <c r="F77" s="4" t="s">
        <v>553</v>
      </c>
      <c r="G77" s="5" t="s">
        <v>153</v>
      </c>
      <c r="H77" s="4" t="s">
        <v>154</v>
      </c>
      <c r="I77" s="4" t="s">
        <v>155</v>
      </c>
      <c r="J77" s="5">
        <v>1</v>
      </c>
      <c r="K77" s="5">
        <v>400</v>
      </c>
      <c r="L77" s="5">
        <v>2018</v>
      </c>
      <c r="M77" s="5" t="s">
        <v>554</v>
      </c>
      <c r="N77" s="4" t="s">
        <v>157</v>
      </c>
      <c r="O77" s="4" t="s">
        <v>242</v>
      </c>
      <c r="P77" s="4" t="s">
        <v>159</v>
      </c>
      <c r="Q77" s="4" t="s">
        <v>160</v>
      </c>
      <c r="R77" s="4" t="s">
        <v>555</v>
      </c>
      <c r="S77" s="5"/>
      <c r="T77" s="5"/>
      <c r="U77" s="7" t="str">
        <f>HYPERLINK("http://znanium.com/bookread2.php?book=947451","Ознакомиться")</f>
        <v>Ознакомиться</v>
      </c>
    </row>
    <row r="78" spans="1:21" s="8" customFormat="1" ht="78.75">
      <c r="A78" s="4"/>
      <c r="B78" s="5" t="s">
        <v>556</v>
      </c>
      <c r="C78" s="6">
        <v>780</v>
      </c>
      <c r="D78" s="4" t="s">
        <v>557</v>
      </c>
      <c r="E78" s="4" t="s">
        <v>558</v>
      </c>
      <c r="F78" s="4" t="s">
        <v>559</v>
      </c>
      <c r="G78" s="5" t="s">
        <v>153</v>
      </c>
      <c r="H78" s="4" t="s">
        <v>154</v>
      </c>
      <c r="I78" s="4" t="s">
        <v>155</v>
      </c>
      <c r="J78" s="5">
        <v>1</v>
      </c>
      <c r="K78" s="5">
        <v>300</v>
      </c>
      <c r="L78" s="5">
        <v>2018</v>
      </c>
      <c r="M78" s="5" t="s">
        <v>560</v>
      </c>
      <c r="N78" s="4" t="s">
        <v>314</v>
      </c>
      <c r="O78" s="4" t="s">
        <v>561</v>
      </c>
      <c r="P78" s="4" t="s">
        <v>159</v>
      </c>
      <c r="Q78" s="4" t="s">
        <v>160</v>
      </c>
      <c r="R78" s="4" t="s">
        <v>562</v>
      </c>
      <c r="S78" s="5" t="s">
        <v>162</v>
      </c>
      <c r="T78" s="5"/>
      <c r="U78" s="7" t="str">
        <f>HYPERLINK("http://znanium.com/bookread2.php?book=940767","Ознакомиться")</f>
        <v>Ознакомиться</v>
      </c>
    </row>
    <row r="79" spans="1:21" s="8" customFormat="1" ht="78.75">
      <c r="A79" s="4"/>
      <c r="B79" s="5" t="s">
        <v>563</v>
      </c>
      <c r="C79" s="6">
        <v>590</v>
      </c>
      <c r="D79" s="4" t="s">
        <v>564</v>
      </c>
      <c r="E79" s="4" t="s">
        <v>565</v>
      </c>
      <c r="F79" s="4" t="s">
        <v>566</v>
      </c>
      <c r="G79" s="5" t="s">
        <v>153</v>
      </c>
      <c r="H79" s="4" t="s">
        <v>154</v>
      </c>
      <c r="I79" s="4" t="s">
        <v>155</v>
      </c>
      <c r="J79" s="5">
        <v>1</v>
      </c>
      <c r="K79" s="5">
        <v>237</v>
      </c>
      <c r="L79" s="5">
        <v>2017</v>
      </c>
      <c r="M79" s="5" t="s">
        <v>567</v>
      </c>
      <c r="N79" s="4" t="s">
        <v>157</v>
      </c>
      <c r="O79" s="4" t="s">
        <v>158</v>
      </c>
      <c r="P79" s="4" t="s">
        <v>159</v>
      </c>
      <c r="Q79" s="4" t="s">
        <v>160</v>
      </c>
      <c r="R79" s="4" t="s">
        <v>568</v>
      </c>
      <c r="S79" s="5"/>
      <c r="T79" s="5"/>
      <c r="U79" s="7" t="str">
        <f>HYPERLINK("http://znanium.com/bookread2.php?book=780625","Ознакомиться")</f>
        <v>Ознакомиться</v>
      </c>
    </row>
    <row r="80" spans="1:21" s="8" customFormat="1" ht="67.5">
      <c r="A80" s="4"/>
      <c r="B80" s="5" t="s">
        <v>569</v>
      </c>
      <c r="C80" s="6">
        <v>530</v>
      </c>
      <c r="D80" s="4" t="s">
        <v>570</v>
      </c>
      <c r="E80" s="4" t="s">
        <v>571</v>
      </c>
      <c r="F80" s="4" t="s">
        <v>306</v>
      </c>
      <c r="G80" s="5" t="s">
        <v>153</v>
      </c>
      <c r="H80" s="4" t="s">
        <v>154</v>
      </c>
      <c r="I80" s="4" t="s">
        <v>155</v>
      </c>
      <c r="J80" s="5">
        <v>1</v>
      </c>
      <c r="K80" s="5">
        <v>204</v>
      </c>
      <c r="L80" s="5">
        <v>2018</v>
      </c>
      <c r="M80" s="5" t="s">
        <v>572</v>
      </c>
      <c r="N80" s="4" t="s">
        <v>157</v>
      </c>
      <c r="O80" s="4" t="s">
        <v>158</v>
      </c>
      <c r="P80" s="4" t="s">
        <v>159</v>
      </c>
      <c r="Q80" s="4" t="s">
        <v>160</v>
      </c>
      <c r="R80" s="4" t="s">
        <v>573</v>
      </c>
      <c r="S80" s="5"/>
      <c r="T80" s="5"/>
      <c r="U80" s="7" t="str">
        <f>HYPERLINK("http://znanium.com/bookread2.php?book=945359","Ознакомиться")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1603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56.25">
      <c r="A8" s="4"/>
      <c r="B8" s="5" t="s">
        <v>574</v>
      </c>
      <c r="C8" s="6">
        <v>460</v>
      </c>
      <c r="D8" s="4" t="s">
        <v>575</v>
      </c>
      <c r="E8" s="4" t="s">
        <v>576</v>
      </c>
      <c r="F8" s="4" t="s">
        <v>577</v>
      </c>
      <c r="G8" s="5" t="s">
        <v>147</v>
      </c>
      <c r="H8" s="4" t="s">
        <v>199</v>
      </c>
      <c r="I8" s="4" t="s">
        <v>155</v>
      </c>
      <c r="J8" s="5">
        <v>1</v>
      </c>
      <c r="K8" s="5">
        <v>136</v>
      </c>
      <c r="L8" s="5">
        <v>2018</v>
      </c>
      <c r="M8" s="5" t="s">
        <v>578</v>
      </c>
      <c r="N8" s="4" t="s">
        <v>157</v>
      </c>
      <c r="O8" s="4" t="s">
        <v>388</v>
      </c>
      <c r="P8" s="4" t="s">
        <v>216</v>
      </c>
      <c r="Q8" s="4" t="s">
        <v>160</v>
      </c>
      <c r="R8" s="4" t="s">
        <v>579</v>
      </c>
      <c r="S8" s="5"/>
      <c r="T8" s="5"/>
      <c r="U8" s="7" t="str">
        <f>HYPERLINK("http://znanium.com/bookread2.php?book=939891","Ознакомиться")</f>
        <v>Ознакомиться</v>
      </c>
    </row>
    <row r="9" spans="1:21" s="8" customFormat="1" ht="101.25">
      <c r="A9" s="4"/>
      <c r="B9" s="5" t="s">
        <v>580</v>
      </c>
      <c r="C9" s="6">
        <v>310</v>
      </c>
      <c r="D9" s="4" t="s">
        <v>581</v>
      </c>
      <c r="E9" s="4" t="s">
        <v>582</v>
      </c>
      <c r="F9" s="4" t="s">
        <v>583</v>
      </c>
      <c r="G9" s="5" t="s">
        <v>147</v>
      </c>
      <c r="H9" s="4" t="s">
        <v>154</v>
      </c>
      <c r="I9" s="4" t="s">
        <v>155</v>
      </c>
      <c r="J9" s="5">
        <v>1</v>
      </c>
      <c r="K9" s="5">
        <v>120</v>
      </c>
      <c r="L9" s="5">
        <v>2018</v>
      </c>
      <c r="M9" s="5" t="s">
        <v>584</v>
      </c>
      <c r="N9" s="4" t="s">
        <v>180</v>
      </c>
      <c r="O9" s="4" t="s">
        <v>585</v>
      </c>
      <c r="P9" s="4" t="s">
        <v>216</v>
      </c>
      <c r="Q9" s="4" t="s">
        <v>160</v>
      </c>
      <c r="R9" s="4" t="s">
        <v>586</v>
      </c>
      <c r="S9" s="5"/>
      <c r="T9" s="5"/>
      <c r="U9" s="7" t="str">
        <f>HYPERLINK("http://znanium.com/bookread2.php?book=942803","Ознакомиться")</f>
        <v>Ознакомиться</v>
      </c>
    </row>
    <row r="10" spans="1:21" s="8" customFormat="1" ht="33.75">
      <c r="A10" s="4"/>
      <c r="B10" s="5" t="s">
        <v>587</v>
      </c>
      <c r="C10" s="6">
        <v>500</v>
      </c>
      <c r="D10" s="4" t="s">
        <v>588</v>
      </c>
      <c r="E10" s="4" t="s">
        <v>589</v>
      </c>
      <c r="F10" s="4" t="s">
        <v>590</v>
      </c>
      <c r="G10" s="5" t="s">
        <v>147</v>
      </c>
      <c r="H10" s="4" t="s">
        <v>199</v>
      </c>
      <c r="I10" s="4" t="s">
        <v>155</v>
      </c>
      <c r="J10" s="5">
        <v>1</v>
      </c>
      <c r="K10" s="5">
        <v>159</v>
      </c>
      <c r="L10" s="5">
        <v>2017</v>
      </c>
      <c r="M10" s="5" t="s">
        <v>591</v>
      </c>
      <c r="N10" s="4" t="s">
        <v>157</v>
      </c>
      <c r="O10" s="4" t="s">
        <v>388</v>
      </c>
      <c r="P10" s="4" t="s">
        <v>216</v>
      </c>
      <c r="Q10" s="4" t="s">
        <v>160</v>
      </c>
      <c r="R10" s="4"/>
      <c r="S10" s="5"/>
      <c r="T10" s="5"/>
      <c r="U10" s="7" t="str">
        <f>HYPERLINK("http://znanium.com/bookread2.php?book=773478","Ознакомиться")</f>
        <v>Ознакомиться</v>
      </c>
    </row>
    <row r="11" spans="1:21" s="8" customFormat="1" ht="67.5">
      <c r="A11" s="4"/>
      <c r="B11" s="5" t="s">
        <v>592</v>
      </c>
      <c r="C11" s="6">
        <v>880</v>
      </c>
      <c r="D11" s="4" t="s">
        <v>593</v>
      </c>
      <c r="E11" s="4" t="s">
        <v>594</v>
      </c>
      <c r="F11" s="4" t="s">
        <v>595</v>
      </c>
      <c r="G11" s="5" t="s">
        <v>153</v>
      </c>
      <c r="H11" s="4" t="s">
        <v>364</v>
      </c>
      <c r="I11" s="4" t="s">
        <v>155</v>
      </c>
      <c r="J11" s="5">
        <v>1</v>
      </c>
      <c r="K11" s="5">
        <v>352</v>
      </c>
      <c r="L11" s="5">
        <v>2018</v>
      </c>
      <c r="M11" s="5" t="s">
        <v>596</v>
      </c>
      <c r="N11" s="4" t="s">
        <v>157</v>
      </c>
      <c r="O11" s="4" t="s">
        <v>388</v>
      </c>
      <c r="P11" s="4" t="s">
        <v>216</v>
      </c>
      <c r="Q11" s="4" t="s">
        <v>160</v>
      </c>
      <c r="R11" s="4" t="s">
        <v>597</v>
      </c>
      <c r="S11" s="5"/>
      <c r="T11" s="5"/>
      <c r="U11" s="7" t="str">
        <f>HYPERLINK("http://znanium.com/bookread2.php?book=938923","Ознакомиться")</f>
        <v>Ознакомиться</v>
      </c>
    </row>
    <row r="12" spans="1:21" s="8" customFormat="1" ht="67.5">
      <c r="A12" s="4"/>
      <c r="B12" s="5" t="s">
        <v>598</v>
      </c>
      <c r="C12" s="6">
        <v>1129.9</v>
      </c>
      <c r="D12" s="4" t="s">
        <v>599</v>
      </c>
      <c r="E12" s="4" t="s">
        <v>600</v>
      </c>
      <c r="F12" s="4" t="s">
        <v>601</v>
      </c>
      <c r="G12" s="5" t="s">
        <v>153</v>
      </c>
      <c r="H12" s="4" t="s">
        <v>199</v>
      </c>
      <c r="I12" s="4" t="s">
        <v>228</v>
      </c>
      <c r="J12" s="5">
        <v>1</v>
      </c>
      <c r="K12" s="5">
        <v>511</v>
      </c>
      <c r="L12" s="5">
        <v>2017</v>
      </c>
      <c r="M12" s="5" t="s">
        <v>602</v>
      </c>
      <c r="N12" s="4" t="s">
        <v>157</v>
      </c>
      <c r="O12" s="4" t="s">
        <v>388</v>
      </c>
      <c r="P12" s="4" t="s">
        <v>159</v>
      </c>
      <c r="Q12" s="4" t="s">
        <v>160</v>
      </c>
      <c r="R12" s="4" t="s">
        <v>603</v>
      </c>
      <c r="S12" s="5"/>
      <c r="T12" s="5"/>
      <c r="U12" s="7" t="str">
        <f>HYPERLINK("http://znanium.com/bookread2.php?book=944312","Ознакомиться")</f>
        <v>Ознакомиться</v>
      </c>
    </row>
    <row r="13" spans="1:21" s="8" customFormat="1" ht="33.75">
      <c r="A13" s="4"/>
      <c r="B13" s="5" t="s">
        <v>604</v>
      </c>
      <c r="C13" s="6">
        <v>1050</v>
      </c>
      <c r="D13" s="4" t="s">
        <v>605</v>
      </c>
      <c r="E13" s="4" t="s">
        <v>606</v>
      </c>
      <c r="F13" s="4" t="s">
        <v>607</v>
      </c>
      <c r="G13" s="5" t="s">
        <v>153</v>
      </c>
      <c r="H13" s="4" t="s">
        <v>608</v>
      </c>
      <c r="I13" s="4" t="s">
        <v>155</v>
      </c>
      <c r="J13" s="5">
        <v>1</v>
      </c>
      <c r="K13" s="5">
        <v>384</v>
      </c>
      <c r="L13" s="5">
        <v>2018</v>
      </c>
      <c r="M13" s="5" t="s">
        <v>609</v>
      </c>
      <c r="N13" s="4" t="s">
        <v>157</v>
      </c>
      <c r="O13" s="4" t="s">
        <v>388</v>
      </c>
      <c r="P13" s="4" t="s">
        <v>159</v>
      </c>
      <c r="Q13" s="4" t="s">
        <v>160</v>
      </c>
      <c r="R13" s="4"/>
      <c r="S13" s="5"/>
      <c r="T13" s="5"/>
      <c r="U13" s="7" t="str">
        <f>HYPERLINK("http://znanium.com/bookread2.php?book=942816","Ознакомиться")</f>
        <v>Ознакомиться</v>
      </c>
    </row>
    <row r="14" spans="1:21" s="8" customFormat="1" ht="67.5">
      <c r="A14" s="4"/>
      <c r="B14" s="5" t="s">
        <v>610</v>
      </c>
      <c r="C14" s="6">
        <v>960</v>
      </c>
      <c r="D14" s="4" t="s">
        <v>611</v>
      </c>
      <c r="E14" s="4" t="s">
        <v>612</v>
      </c>
      <c r="F14" s="4" t="s">
        <v>613</v>
      </c>
      <c r="G14" s="5" t="s">
        <v>153</v>
      </c>
      <c r="H14" s="4" t="s">
        <v>364</v>
      </c>
      <c r="I14" s="4" t="s">
        <v>155</v>
      </c>
      <c r="J14" s="5">
        <v>14</v>
      </c>
      <c r="K14" s="5">
        <v>383</v>
      </c>
      <c r="L14" s="5">
        <v>2018</v>
      </c>
      <c r="M14" s="5" t="s">
        <v>614</v>
      </c>
      <c r="N14" s="4" t="s">
        <v>157</v>
      </c>
      <c r="O14" s="4" t="s">
        <v>388</v>
      </c>
      <c r="P14" s="4" t="s">
        <v>216</v>
      </c>
      <c r="Q14" s="4" t="s">
        <v>160</v>
      </c>
      <c r="R14" s="4" t="s">
        <v>597</v>
      </c>
      <c r="S14" s="5"/>
      <c r="T14" s="5"/>
      <c r="U14" s="7" t="str">
        <f>HYPERLINK("http://znanium.com/bookread2.php?book=912831","Ознакомиться")</f>
        <v>Ознакомиться</v>
      </c>
    </row>
    <row r="15" spans="1:21" s="8" customFormat="1" ht="33.75">
      <c r="A15" s="4"/>
      <c r="B15" s="5" t="s">
        <v>1574</v>
      </c>
      <c r="C15" s="6">
        <v>929.9</v>
      </c>
      <c r="D15" s="4" t="s">
        <v>1575</v>
      </c>
      <c r="E15" s="4" t="s">
        <v>1576</v>
      </c>
      <c r="F15" s="4" t="s">
        <v>1577</v>
      </c>
      <c r="G15" s="5" t="s">
        <v>153</v>
      </c>
      <c r="H15" s="4" t="s">
        <v>608</v>
      </c>
      <c r="I15" s="4"/>
      <c r="J15" s="5">
        <v>1</v>
      </c>
      <c r="K15" s="5">
        <v>368</v>
      </c>
      <c r="L15" s="5">
        <v>2017</v>
      </c>
      <c r="M15" s="5" t="s">
        <v>1578</v>
      </c>
      <c r="N15" s="4" t="s">
        <v>214</v>
      </c>
      <c r="O15" s="4" t="s">
        <v>215</v>
      </c>
      <c r="P15" s="4" t="s">
        <v>159</v>
      </c>
      <c r="Q15" s="4" t="s">
        <v>160</v>
      </c>
      <c r="R15" s="4"/>
      <c r="S15" s="5"/>
      <c r="T15" s="5"/>
      <c r="U15" s="7" t="str">
        <f>HYPERLINK("http://znanium.com/bookread2.php?book=780649","Ознакомиться")</f>
        <v>Ознакомиться</v>
      </c>
    </row>
    <row r="16" spans="1:21" s="8" customFormat="1" ht="56.25">
      <c r="A16" s="4"/>
      <c r="B16" s="5" t="s">
        <v>615</v>
      </c>
      <c r="C16" s="6">
        <v>544.9</v>
      </c>
      <c r="D16" s="4" t="s">
        <v>616</v>
      </c>
      <c r="E16" s="4" t="s">
        <v>617</v>
      </c>
      <c r="F16" s="4" t="s">
        <v>618</v>
      </c>
      <c r="G16" s="5" t="s">
        <v>153</v>
      </c>
      <c r="H16" s="4" t="s">
        <v>364</v>
      </c>
      <c r="I16" s="4" t="s">
        <v>228</v>
      </c>
      <c r="J16" s="5">
        <v>1</v>
      </c>
      <c r="K16" s="5">
        <v>208</v>
      </c>
      <c r="L16" s="5">
        <v>2017</v>
      </c>
      <c r="M16" s="5" t="s">
        <v>619</v>
      </c>
      <c r="N16" s="4" t="s">
        <v>157</v>
      </c>
      <c r="O16" s="4" t="s">
        <v>388</v>
      </c>
      <c r="P16" s="4" t="s">
        <v>159</v>
      </c>
      <c r="Q16" s="4" t="s">
        <v>160</v>
      </c>
      <c r="R16" s="4" t="s">
        <v>620</v>
      </c>
      <c r="S16" s="5"/>
      <c r="T16" s="5"/>
      <c r="U16" s="7" t="str">
        <f>HYPERLINK("http://znanium.com/bookread2.php?book=552523","Ознакомиться")</f>
        <v>Ознакомиться</v>
      </c>
    </row>
    <row r="17" spans="1:21" s="8" customFormat="1" ht="45">
      <c r="A17" s="4"/>
      <c r="B17" s="5" t="s">
        <v>621</v>
      </c>
      <c r="C17" s="6">
        <v>1150</v>
      </c>
      <c r="D17" s="4" t="s">
        <v>622</v>
      </c>
      <c r="E17" s="4" t="s">
        <v>623</v>
      </c>
      <c r="F17" s="4" t="s">
        <v>624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445</v>
      </c>
      <c r="L17" s="5">
        <v>2018</v>
      </c>
      <c r="M17" s="5" t="s">
        <v>625</v>
      </c>
      <c r="N17" s="4" t="s">
        <v>157</v>
      </c>
      <c r="O17" s="4" t="s">
        <v>388</v>
      </c>
      <c r="P17" s="4" t="s">
        <v>216</v>
      </c>
      <c r="Q17" s="4" t="s">
        <v>160</v>
      </c>
      <c r="R17" s="4" t="s">
        <v>626</v>
      </c>
      <c r="S17" s="5"/>
      <c r="T17" s="5"/>
      <c r="U17" s="7" t="str">
        <f>HYPERLINK("http://znanium.com/bookread2.php?book=941709","Ознакомиться")</f>
        <v>Ознакомиться</v>
      </c>
    </row>
    <row r="18" spans="1:21" s="8" customFormat="1" ht="33.75">
      <c r="A18" s="4"/>
      <c r="B18" s="5" t="s">
        <v>627</v>
      </c>
      <c r="C18" s="6">
        <v>640</v>
      </c>
      <c r="D18" s="4" t="s">
        <v>628</v>
      </c>
      <c r="E18" s="4" t="s">
        <v>629</v>
      </c>
      <c r="F18" s="4" t="s">
        <v>630</v>
      </c>
      <c r="G18" s="5" t="s">
        <v>153</v>
      </c>
      <c r="H18" s="4" t="s">
        <v>608</v>
      </c>
      <c r="I18" s="4" t="s">
        <v>155</v>
      </c>
      <c r="J18" s="5">
        <v>1</v>
      </c>
      <c r="K18" s="5">
        <v>224</v>
      </c>
      <c r="L18" s="5">
        <v>2018</v>
      </c>
      <c r="M18" s="5" t="s">
        <v>631</v>
      </c>
      <c r="N18" s="4" t="s">
        <v>214</v>
      </c>
      <c r="O18" s="4" t="s">
        <v>537</v>
      </c>
      <c r="P18" s="4" t="s">
        <v>216</v>
      </c>
      <c r="Q18" s="4" t="s">
        <v>160</v>
      </c>
      <c r="R18" s="4"/>
      <c r="S18" s="5"/>
      <c r="T18" s="5"/>
      <c r="U18" s="7" t="str">
        <f>HYPERLINK("http://znanium.com/bookread2.php?book=929964","Ознакомиться")</f>
        <v>Ознакомиться</v>
      </c>
    </row>
    <row r="19" spans="1:21" s="8" customFormat="1" ht="33.75">
      <c r="A19" s="4"/>
      <c r="B19" s="5" t="s">
        <v>632</v>
      </c>
      <c r="C19" s="6">
        <v>660</v>
      </c>
      <c r="D19" s="4" t="s">
        <v>633</v>
      </c>
      <c r="E19" s="4" t="s">
        <v>634</v>
      </c>
      <c r="F19" s="4" t="s">
        <v>630</v>
      </c>
      <c r="G19" s="5" t="s">
        <v>153</v>
      </c>
      <c r="H19" s="4" t="s">
        <v>608</v>
      </c>
      <c r="I19" s="4" t="s">
        <v>155</v>
      </c>
      <c r="J19" s="5">
        <v>1</v>
      </c>
      <c r="K19" s="5">
        <v>208</v>
      </c>
      <c r="L19" s="5">
        <v>2018</v>
      </c>
      <c r="M19" s="5" t="s">
        <v>635</v>
      </c>
      <c r="N19" s="4" t="s">
        <v>214</v>
      </c>
      <c r="O19" s="4" t="s">
        <v>537</v>
      </c>
      <c r="P19" s="4" t="s">
        <v>159</v>
      </c>
      <c r="Q19" s="4" t="s">
        <v>160</v>
      </c>
      <c r="R19" s="4"/>
      <c r="S19" s="5"/>
      <c r="T19" s="5"/>
      <c r="U19" s="7" t="str">
        <f>HYPERLINK("http://znanium.com/bookread2.php?book=910991","Ознакомиться")</f>
        <v>Ознакомиться</v>
      </c>
    </row>
    <row r="20" spans="1:21" s="8" customFormat="1" ht="45">
      <c r="A20" s="4"/>
      <c r="B20" s="5" t="s">
        <v>636</v>
      </c>
      <c r="C20" s="6">
        <v>590</v>
      </c>
      <c r="D20" s="4" t="s">
        <v>637</v>
      </c>
      <c r="E20" s="4" t="s">
        <v>634</v>
      </c>
      <c r="F20" s="4" t="s">
        <v>638</v>
      </c>
      <c r="G20" s="5" t="s">
        <v>153</v>
      </c>
      <c r="H20" s="4" t="s">
        <v>364</v>
      </c>
      <c r="I20" s="4" t="s">
        <v>155</v>
      </c>
      <c r="J20" s="5">
        <v>1</v>
      </c>
      <c r="K20" s="5">
        <v>222</v>
      </c>
      <c r="L20" s="5">
        <v>2018</v>
      </c>
      <c r="M20" s="5" t="s">
        <v>639</v>
      </c>
      <c r="N20" s="4" t="s">
        <v>214</v>
      </c>
      <c r="O20" s="4" t="s">
        <v>537</v>
      </c>
      <c r="P20" s="4" t="s">
        <v>216</v>
      </c>
      <c r="Q20" s="4" t="s">
        <v>160</v>
      </c>
      <c r="R20" s="4" t="s">
        <v>640</v>
      </c>
      <c r="S20" s="5"/>
      <c r="T20" s="5"/>
      <c r="U20" s="7" t="str">
        <f>HYPERLINK("http://znanium.com/bookread2.php?book=927464","Ознакомиться")</f>
        <v>Ознакомиться</v>
      </c>
    </row>
    <row r="21" spans="1:21" s="8" customFormat="1" ht="78.75">
      <c r="A21" s="4"/>
      <c r="B21" s="5" t="s">
        <v>641</v>
      </c>
      <c r="C21" s="6">
        <v>920</v>
      </c>
      <c r="D21" s="4" t="s">
        <v>642</v>
      </c>
      <c r="E21" s="4" t="s">
        <v>643</v>
      </c>
      <c r="F21" s="4" t="s">
        <v>644</v>
      </c>
      <c r="G21" s="5" t="s">
        <v>153</v>
      </c>
      <c r="H21" s="4" t="s">
        <v>199</v>
      </c>
      <c r="I21" s="4" t="s">
        <v>155</v>
      </c>
      <c r="J21" s="5">
        <v>16</v>
      </c>
      <c r="K21" s="5">
        <v>368</v>
      </c>
      <c r="L21" s="5">
        <v>2018</v>
      </c>
      <c r="M21" s="5" t="s">
        <v>645</v>
      </c>
      <c r="N21" s="4" t="s">
        <v>157</v>
      </c>
      <c r="O21" s="4" t="s">
        <v>388</v>
      </c>
      <c r="P21" s="4" t="s">
        <v>216</v>
      </c>
      <c r="Q21" s="4" t="s">
        <v>160</v>
      </c>
      <c r="R21" s="4" t="s">
        <v>329</v>
      </c>
      <c r="S21" s="5"/>
      <c r="T21" s="5"/>
      <c r="U21" s="5"/>
    </row>
    <row r="22" spans="1:21" s="8" customFormat="1" ht="45">
      <c r="A22" s="4"/>
      <c r="B22" s="5" t="s">
        <v>237</v>
      </c>
      <c r="C22" s="6">
        <v>919.9</v>
      </c>
      <c r="D22" s="4" t="s">
        <v>238</v>
      </c>
      <c r="E22" s="4" t="s">
        <v>239</v>
      </c>
      <c r="F22" s="4" t="s">
        <v>240</v>
      </c>
      <c r="G22" s="5" t="s">
        <v>153</v>
      </c>
      <c r="H22" s="4" t="s">
        <v>199</v>
      </c>
      <c r="I22" s="4" t="s">
        <v>155</v>
      </c>
      <c r="J22" s="5">
        <v>1</v>
      </c>
      <c r="K22" s="5">
        <v>367</v>
      </c>
      <c r="L22" s="5">
        <v>2016</v>
      </c>
      <c r="M22" s="5" t="s">
        <v>241</v>
      </c>
      <c r="N22" s="4" t="s">
        <v>157</v>
      </c>
      <c r="O22" s="4" t="s">
        <v>242</v>
      </c>
      <c r="P22" s="4" t="s">
        <v>159</v>
      </c>
      <c r="Q22" s="4" t="s">
        <v>160</v>
      </c>
      <c r="R22" s="4" t="s">
        <v>243</v>
      </c>
      <c r="S22" s="5"/>
      <c r="T22" s="5"/>
      <c r="U22" s="5"/>
    </row>
    <row r="23" spans="1:21" s="8" customFormat="1" ht="67.5">
      <c r="A23" s="4"/>
      <c r="B23" s="5" t="s">
        <v>646</v>
      </c>
      <c r="C23" s="6">
        <v>344.9</v>
      </c>
      <c r="D23" s="4" t="s">
        <v>647</v>
      </c>
      <c r="E23" s="4" t="s">
        <v>648</v>
      </c>
      <c r="F23" s="4" t="s">
        <v>649</v>
      </c>
      <c r="G23" s="5" t="s">
        <v>153</v>
      </c>
      <c r="H23" s="4" t="s">
        <v>277</v>
      </c>
      <c r="I23" s="4" t="s">
        <v>155</v>
      </c>
      <c r="J23" s="5">
        <v>1</v>
      </c>
      <c r="K23" s="5">
        <v>132</v>
      </c>
      <c r="L23" s="5">
        <v>2018</v>
      </c>
      <c r="M23" s="5" t="s">
        <v>650</v>
      </c>
      <c r="N23" s="4" t="s">
        <v>157</v>
      </c>
      <c r="O23" s="4" t="s">
        <v>388</v>
      </c>
      <c r="P23" s="4" t="s">
        <v>216</v>
      </c>
      <c r="Q23" s="4" t="s">
        <v>160</v>
      </c>
      <c r="R23" s="4" t="s">
        <v>651</v>
      </c>
      <c r="S23" s="5"/>
      <c r="T23" s="5"/>
      <c r="U23" s="7" t="str">
        <f>HYPERLINK("http://znanium.com/bookread2.php?book=941739","Ознакомиться")</f>
        <v>Ознакомиться</v>
      </c>
    </row>
    <row r="24" spans="1:21" s="8" customFormat="1" ht="56.25">
      <c r="A24" s="4"/>
      <c r="B24" s="5" t="s">
        <v>652</v>
      </c>
      <c r="C24" s="6">
        <v>1094.9</v>
      </c>
      <c r="D24" s="4" t="s">
        <v>653</v>
      </c>
      <c r="E24" s="4" t="s">
        <v>654</v>
      </c>
      <c r="F24" s="4" t="s">
        <v>655</v>
      </c>
      <c r="G24" s="5" t="s">
        <v>153</v>
      </c>
      <c r="H24" s="4" t="s">
        <v>364</v>
      </c>
      <c r="I24" s="4" t="s">
        <v>228</v>
      </c>
      <c r="J24" s="5">
        <v>1</v>
      </c>
      <c r="K24" s="5">
        <v>544</v>
      </c>
      <c r="L24" s="5">
        <v>2018</v>
      </c>
      <c r="M24" s="5" t="s">
        <v>656</v>
      </c>
      <c r="N24" s="4" t="s">
        <v>157</v>
      </c>
      <c r="O24" s="4" t="s">
        <v>388</v>
      </c>
      <c r="P24" s="4" t="s">
        <v>159</v>
      </c>
      <c r="Q24" s="4" t="s">
        <v>160</v>
      </c>
      <c r="R24" s="4" t="s">
        <v>657</v>
      </c>
      <c r="S24" s="5"/>
      <c r="T24" s="5"/>
      <c r="U24" s="7" t="str">
        <f>HYPERLINK("http://znanium.com/bookread2.php?book=492670","Ознакомиться")</f>
        <v>Ознакомиться</v>
      </c>
    </row>
    <row r="25" spans="1:21" s="8" customFormat="1" ht="45">
      <c r="A25" s="4"/>
      <c r="B25" s="5" t="s">
        <v>658</v>
      </c>
      <c r="C25" s="6">
        <v>899.9</v>
      </c>
      <c r="D25" s="4" t="s">
        <v>659</v>
      </c>
      <c r="E25" s="4" t="s">
        <v>660</v>
      </c>
      <c r="F25" s="4" t="s">
        <v>661</v>
      </c>
      <c r="G25" s="5" t="s">
        <v>153</v>
      </c>
      <c r="H25" s="4" t="s">
        <v>364</v>
      </c>
      <c r="I25" s="4" t="s">
        <v>228</v>
      </c>
      <c r="J25" s="5">
        <v>1</v>
      </c>
      <c r="K25" s="5">
        <v>384</v>
      </c>
      <c r="L25" s="5">
        <v>2017</v>
      </c>
      <c r="M25" s="5" t="s">
        <v>662</v>
      </c>
      <c r="N25" s="4" t="s">
        <v>157</v>
      </c>
      <c r="O25" s="4" t="s">
        <v>388</v>
      </c>
      <c r="P25" s="4" t="s">
        <v>159</v>
      </c>
      <c r="Q25" s="4" t="s">
        <v>160</v>
      </c>
      <c r="R25" s="4" t="s">
        <v>243</v>
      </c>
      <c r="S25" s="5"/>
      <c r="T25" s="5"/>
      <c r="U25" s="7" t="str">
        <f>HYPERLINK("http://znanium.com/bookread2.php?book=768749","Ознакомиться")</f>
        <v>Ознакомиться</v>
      </c>
    </row>
    <row r="26" spans="1:21" s="8" customFormat="1" ht="67.5">
      <c r="A26" s="4"/>
      <c r="B26" s="5" t="s">
        <v>663</v>
      </c>
      <c r="C26" s="6">
        <v>979.9</v>
      </c>
      <c r="D26" s="4" t="s">
        <v>664</v>
      </c>
      <c r="E26" s="4" t="s">
        <v>665</v>
      </c>
      <c r="F26" s="4" t="s">
        <v>666</v>
      </c>
      <c r="G26" s="5" t="s">
        <v>153</v>
      </c>
      <c r="H26" s="4" t="s">
        <v>364</v>
      </c>
      <c r="I26" s="4" t="s">
        <v>228</v>
      </c>
      <c r="J26" s="5">
        <v>16</v>
      </c>
      <c r="K26" s="5">
        <v>416</v>
      </c>
      <c r="L26" s="5">
        <v>2017</v>
      </c>
      <c r="M26" s="5" t="s">
        <v>667</v>
      </c>
      <c r="N26" s="4" t="s">
        <v>157</v>
      </c>
      <c r="O26" s="4" t="s">
        <v>388</v>
      </c>
      <c r="P26" s="4" t="s">
        <v>216</v>
      </c>
      <c r="Q26" s="4" t="s">
        <v>160</v>
      </c>
      <c r="R26" s="4" t="s">
        <v>668</v>
      </c>
      <c r="S26" s="5"/>
      <c r="T26" s="5"/>
      <c r="U26" s="7" t="str">
        <f>HYPERLINK("http://znanium.com/bookread2.php?book=945331","Ознакомиться")</f>
        <v>Ознакомиться</v>
      </c>
    </row>
    <row r="27" spans="1:21" s="8" customFormat="1" ht="56.25">
      <c r="A27" s="4"/>
      <c r="B27" s="5" t="s">
        <v>669</v>
      </c>
      <c r="C27" s="6">
        <v>1080</v>
      </c>
      <c r="D27" s="4" t="s">
        <v>670</v>
      </c>
      <c r="E27" s="4" t="s">
        <v>671</v>
      </c>
      <c r="F27" s="4" t="s">
        <v>672</v>
      </c>
      <c r="G27" s="5" t="s">
        <v>153</v>
      </c>
      <c r="H27" s="4" t="s">
        <v>199</v>
      </c>
      <c r="I27" s="4" t="s">
        <v>155</v>
      </c>
      <c r="J27" s="5">
        <v>1</v>
      </c>
      <c r="K27" s="5">
        <v>432</v>
      </c>
      <c r="L27" s="5">
        <v>2018</v>
      </c>
      <c r="M27" s="5" t="s">
        <v>673</v>
      </c>
      <c r="N27" s="4" t="s">
        <v>157</v>
      </c>
      <c r="O27" s="4" t="s">
        <v>388</v>
      </c>
      <c r="P27" s="4" t="s">
        <v>216</v>
      </c>
      <c r="Q27" s="4" t="s">
        <v>160</v>
      </c>
      <c r="R27" s="4" t="s">
        <v>674</v>
      </c>
      <c r="S27" s="5"/>
      <c r="T27" s="5"/>
      <c r="U27" s="7" t="str">
        <f>HYPERLINK("http://znanium.com/bookread2.php?book=915902","Ознакомиться")</f>
        <v>Ознакомиться</v>
      </c>
    </row>
    <row r="28" spans="1:21" s="8" customFormat="1" ht="67.5">
      <c r="A28" s="4"/>
      <c r="B28" s="5" t="s">
        <v>675</v>
      </c>
      <c r="C28" s="6">
        <v>970</v>
      </c>
      <c r="D28" s="4" t="s">
        <v>676</v>
      </c>
      <c r="E28" s="4" t="s">
        <v>677</v>
      </c>
      <c r="F28" s="4" t="s">
        <v>678</v>
      </c>
      <c r="G28" s="5" t="s">
        <v>153</v>
      </c>
      <c r="H28" s="4" t="s">
        <v>364</v>
      </c>
      <c r="I28" s="4" t="s">
        <v>155</v>
      </c>
      <c r="J28" s="5">
        <v>1</v>
      </c>
      <c r="K28" s="5">
        <v>367</v>
      </c>
      <c r="L28" s="5">
        <v>2018</v>
      </c>
      <c r="M28" s="5" t="s">
        <v>679</v>
      </c>
      <c r="N28" s="4" t="s">
        <v>157</v>
      </c>
      <c r="O28" s="4" t="s">
        <v>388</v>
      </c>
      <c r="P28" s="4" t="s">
        <v>216</v>
      </c>
      <c r="Q28" s="4" t="s">
        <v>160</v>
      </c>
      <c r="R28" s="4" t="s">
        <v>597</v>
      </c>
      <c r="S28" s="5"/>
      <c r="T28" s="5"/>
      <c r="U28" s="7" t="str">
        <f>HYPERLINK("http://znanium.com/bookread2.php?book=944899","Ознакомиться")</f>
        <v>Ознакомиться</v>
      </c>
    </row>
    <row r="29" spans="1:21" s="8" customFormat="1" ht="67.5">
      <c r="A29" s="4"/>
      <c r="B29" s="5" t="s">
        <v>680</v>
      </c>
      <c r="C29" s="6">
        <v>694.9</v>
      </c>
      <c r="D29" s="4" t="s">
        <v>681</v>
      </c>
      <c r="E29" s="4" t="s">
        <v>682</v>
      </c>
      <c r="F29" s="4" t="s">
        <v>683</v>
      </c>
      <c r="G29" s="5" t="s">
        <v>153</v>
      </c>
      <c r="H29" s="4" t="s">
        <v>364</v>
      </c>
      <c r="I29" s="4" t="s">
        <v>228</v>
      </c>
      <c r="J29" s="5">
        <v>20</v>
      </c>
      <c r="K29" s="5">
        <v>320</v>
      </c>
      <c r="L29" s="5">
        <v>2017</v>
      </c>
      <c r="M29" s="5" t="s">
        <v>684</v>
      </c>
      <c r="N29" s="4" t="s">
        <v>157</v>
      </c>
      <c r="O29" s="4" t="s">
        <v>388</v>
      </c>
      <c r="P29" s="4" t="s">
        <v>216</v>
      </c>
      <c r="Q29" s="4" t="s">
        <v>160</v>
      </c>
      <c r="R29" s="4" t="s">
        <v>685</v>
      </c>
      <c r="S29" s="5"/>
      <c r="T29" s="5"/>
      <c r="U29" s="7" t="str">
        <f>HYPERLINK("http://znanium.com/bookread2.php?book=471464","Ознакомиться")</f>
        <v>Ознакомиться</v>
      </c>
    </row>
    <row r="30" spans="1:21" s="8" customFormat="1" ht="45">
      <c r="A30" s="4"/>
      <c r="B30" s="5" t="s">
        <v>1579</v>
      </c>
      <c r="C30" s="6">
        <v>1200</v>
      </c>
      <c r="D30" s="4" t="s">
        <v>1580</v>
      </c>
      <c r="E30" s="4" t="s">
        <v>1581</v>
      </c>
      <c r="F30" s="4" t="s">
        <v>1582</v>
      </c>
      <c r="G30" s="5" t="s">
        <v>153</v>
      </c>
      <c r="H30" s="4" t="s">
        <v>154</v>
      </c>
      <c r="I30" s="4" t="s">
        <v>155</v>
      </c>
      <c r="J30" s="5">
        <v>1</v>
      </c>
      <c r="K30" s="5">
        <v>528</v>
      </c>
      <c r="L30" s="5">
        <v>2018</v>
      </c>
      <c r="M30" s="5" t="s">
        <v>1583</v>
      </c>
      <c r="N30" s="4" t="s">
        <v>314</v>
      </c>
      <c r="O30" s="4" t="s">
        <v>1584</v>
      </c>
      <c r="P30" s="4" t="s">
        <v>216</v>
      </c>
      <c r="Q30" s="4" t="s">
        <v>160</v>
      </c>
      <c r="R30" s="4" t="s">
        <v>1585</v>
      </c>
      <c r="S30" s="5"/>
      <c r="T30" s="5"/>
      <c r="U30" s="7" t="str">
        <f>HYPERLINK("http://znanium.com/bookread2.php?book=939217","Ознакомиться")</f>
        <v>Ознакомиться</v>
      </c>
    </row>
    <row r="31" spans="1:21" s="8" customFormat="1" ht="56.25">
      <c r="A31" s="4"/>
      <c r="B31" s="5" t="s">
        <v>686</v>
      </c>
      <c r="C31" s="6">
        <v>244.9</v>
      </c>
      <c r="D31" s="4" t="s">
        <v>687</v>
      </c>
      <c r="E31" s="4" t="s">
        <v>688</v>
      </c>
      <c r="F31" s="4" t="s">
        <v>689</v>
      </c>
      <c r="G31" s="5" t="s">
        <v>147</v>
      </c>
      <c r="H31" s="4" t="s">
        <v>364</v>
      </c>
      <c r="I31" s="4" t="s">
        <v>228</v>
      </c>
      <c r="J31" s="5">
        <v>15</v>
      </c>
      <c r="K31" s="5">
        <v>88</v>
      </c>
      <c r="L31" s="5">
        <v>2016</v>
      </c>
      <c r="M31" s="5" t="s">
        <v>690</v>
      </c>
      <c r="N31" s="4" t="s">
        <v>157</v>
      </c>
      <c r="O31" s="4" t="s">
        <v>242</v>
      </c>
      <c r="P31" s="4" t="s">
        <v>216</v>
      </c>
      <c r="Q31" s="4" t="s">
        <v>160</v>
      </c>
      <c r="R31" s="4" t="s">
        <v>691</v>
      </c>
      <c r="S31" s="5"/>
      <c r="T31" s="5"/>
      <c r="U31" s="5"/>
    </row>
    <row r="32" spans="1:21" s="8" customFormat="1" ht="90">
      <c r="A32" s="4"/>
      <c r="B32" s="5" t="s">
        <v>692</v>
      </c>
      <c r="C32" s="6">
        <v>480</v>
      </c>
      <c r="D32" s="4" t="s">
        <v>693</v>
      </c>
      <c r="E32" s="4" t="s">
        <v>694</v>
      </c>
      <c r="F32" s="4" t="s">
        <v>695</v>
      </c>
      <c r="G32" s="5" t="s">
        <v>153</v>
      </c>
      <c r="H32" s="4" t="s">
        <v>199</v>
      </c>
      <c r="I32" s="4" t="s">
        <v>155</v>
      </c>
      <c r="J32" s="5">
        <v>1</v>
      </c>
      <c r="K32" s="5">
        <v>190</v>
      </c>
      <c r="L32" s="5">
        <v>2018</v>
      </c>
      <c r="M32" s="5" t="s">
        <v>696</v>
      </c>
      <c r="N32" s="4" t="s">
        <v>157</v>
      </c>
      <c r="O32" s="4" t="s">
        <v>388</v>
      </c>
      <c r="P32" s="4" t="s">
        <v>216</v>
      </c>
      <c r="Q32" s="4" t="s">
        <v>160</v>
      </c>
      <c r="R32" s="4" t="s">
        <v>697</v>
      </c>
      <c r="S32" s="5"/>
      <c r="T32" s="5"/>
      <c r="U32" s="7" t="str">
        <f>HYPERLINK("http://znanium.com/bookread2.php?book=938938","Ознакомиться")</f>
        <v>Ознакомиться</v>
      </c>
    </row>
    <row r="33" spans="1:21" s="8" customFormat="1" ht="67.5">
      <c r="A33" s="4"/>
      <c r="B33" s="5" t="s">
        <v>698</v>
      </c>
      <c r="C33" s="6">
        <v>1324.9</v>
      </c>
      <c r="D33" s="4" t="s">
        <v>699</v>
      </c>
      <c r="E33" s="4" t="s">
        <v>694</v>
      </c>
      <c r="F33" s="4" t="s">
        <v>700</v>
      </c>
      <c r="G33" s="5" t="s">
        <v>153</v>
      </c>
      <c r="H33" s="4" t="s">
        <v>199</v>
      </c>
      <c r="I33" s="4" t="s">
        <v>155</v>
      </c>
      <c r="J33" s="5">
        <v>1</v>
      </c>
      <c r="K33" s="5">
        <v>464</v>
      </c>
      <c r="L33" s="5">
        <v>2018</v>
      </c>
      <c r="M33" s="5" t="s">
        <v>701</v>
      </c>
      <c r="N33" s="4" t="s">
        <v>157</v>
      </c>
      <c r="O33" s="4" t="s">
        <v>388</v>
      </c>
      <c r="P33" s="4" t="s">
        <v>216</v>
      </c>
      <c r="Q33" s="4" t="s">
        <v>160</v>
      </c>
      <c r="R33" s="4" t="s">
        <v>702</v>
      </c>
      <c r="S33" s="5"/>
      <c r="T33" s="5"/>
      <c r="U33" s="7" t="str">
        <f>HYPERLINK("http://znanium.com/bookread2.php?book=882119","Ознакомиться")</f>
        <v>Ознакомиться</v>
      </c>
    </row>
    <row r="34" spans="1:21" s="8" customFormat="1" ht="33.75">
      <c r="A34" s="4"/>
      <c r="B34" s="5" t="s">
        <v>703</v>
      </c>
      <c r="C34" s="6">
        <v>929.9</v>
      </c>
      <c r="D34" s="4" t="s">
        <v>704</v>
      </c>
      <c r="E34" s="4" t="s">
        <v>705</v>
      </c>
      <c r="F34" s="4" t="s">
        <v>706</v>
      </c>
      <c r="G34" s="5" t="s">
        <v>153</v>
      </c>
      <c r="H34" s="4" t="s">
        <v>608</v>
      </c>
      <c r="I34" s="4" t="s">
        <v>155</v>
      </c>
      <c r="J34" s="5">
        <v>1</v>
      </c>
      <c r="K34" s="5">
        <v>368</v>
      </c>
      <c r="L34" s="5">
        <v>2017</v>
      </c>
      <c r="M34" s="5" t="s">
        <v>707</v>
      </c>
      <c r="N34" s="4" t="s">
        <v>214</v>
      </c>
      <c r="O34" s="4" t="s">
        <v>537</v>
      </c>
      <c r="P34" s="4" t="s">
        <v>159</v>
      </c>
      <c r="Q34" s="4" t="s">
        <v>160</v>
      </c>
      <c r="R34" s="4"/>
      <c r="S34" s="5"/>
      <c r="T34" s="5"/>
      <c r="U34" s="7" t="str">
        <f>HYPERLINK("http://znanium.com/bookread2.php?book=872363","Ознакомиться")</f>
        <v>Ознакомиться</v>
      </c>
    </row>
    <row r="35" spans="1:21" s="8" customFormat="1" ht="33.75">
      <c r="A35" s="4"/>
      <c r="B35" s="5" t="s">
        <v>708</v>
      </c>
      <c r="C35" s="6">
        <v>769.9</v>
      </c>
      <c r="D35" s="4" t="s">
        <v>709</v>
      </c>
      <c r="E35" s="4" t="s">
        <v>705</v>
      </c>
      <c r="F35" s="4" t="s">
        <v>706</v>
      </c>
      <c r="G35" s="5" t="s">
        <v>153</v>
      </c>
      <c r="H35" s="4" t="s">
        <v>608</v>
      </c>
      <c r="I35" s="4" t="s">
        <v>155</v>
      </c>
      <c r="J35" s="5">
        <v>1</v>
      </c>
      <c r="K35" s="5">
        <v>304</v>
      </c>
      <c r="L35" s="5">
        <v>2017</v>
      </c>
      <c r="M35" s="5" t="s">
        <v>710</v>
      </c>
      <c r="N35" s="4" t="s">
        <v>214</v>
      </c>
      <c r="O35" s="4" t="s">
        <v>537</v>
      </c>
      <c r="P35" s="4" t="s">
        <v>159</v>
      </c>
      <c r="Q35" s="4" t="s">
        <v>160</v>
      </c>
      <c r="R35" s="4"/>
      <c r="S35" s="5"/>
      <c r="T35" s="5"/>
      <c r="U35" s="7" t="str">
        <f>HYPERLINK("http://znanium.com/bookread2.php?book=615108","Ознакомиться")</f>
        <v>Ознакомиться</v>
      </c>
    </row>
    <row r="36" spans="1:21" s="8" customFormat="1" ht="45">
      <c r="A36" s="4"/>
      <c r="B36" s="5" t="s">
        <v>1586</v>
      </c>
      <c r="C36" s="6">
        <v>1360</v>
      </c>
      <c r="D36" s="4" t="s">
        <v>1587</v>
      </c>
      <c r="E36" s="4" t="s">
        <v>1588</v>
      </c>
      <c r="F36" s="4" t="s">
        <v>1589</v>
      </c>
      <c r="G36" s="5" t="s">
        <v>153</v>
      </c>
      <c r="H36" s="4" t="s">
        <v>154</v>
      </c>
      <c r="I36" s="4"/>
      <c r="J36" s="5">
        <v>1</v>
      </c>
      <c r="K36" s="5">
        <v>544</v>
      </c>
      <c r="L36" s="5">
        <v>2017</v>
      </c>
      <c r="M36" s="5" t="s">
        <v>1590</v>
      </c>
      <c r="N36" s="4" t="s">
        <v>214</v>
      </c>
      <c r="O36" s="4" t="s">
        <v>537</v>
      </c>
      <c r="P36" s="4" t="s">
        <v>159</v>
      </c>
      <c r="Q36" s="4" t="s">
        <v>160</v>
      </c>
      <c r="R36" s="4" t="s">
        <v>1591</v>
      </c>
      <c r="S36" s="5"/>
      <c r="T36" s="5"/>
      <c r="U36" s="7" t="str">
        <f>HYPERLINK("http://znanium.com/bookread2.php?book=774755","Ознакомиться")</f>
        <v>Ознакомиться</v>
      </c>
    </row>
    <row r="37" spans="1:21" s="8" customFormat="1" ht="56.25">
      <c r="A37" s="4"/>
      <c r="B37" s="5" t="s">
        <v>711</v>
      </c>
      <c r="C37" s="6">
        <v>524.9</v>
      </c>
      <c r="D37" s="4" t="s">
        <v>712</v>
      </c>
      <c r="E37" s="4" t="s">
        <v>713</v>
      </c>
      <c r="F37" s="4" t="s">
        <v>714</v>
      </c>
      <c r="G37" s="5" t="s">
        <v>153</v>
      </c>
      <c r="H37" s="4" t="s">
        <v>364</v>
      </c>
      <c r="I37" s="4" t="s">
        <v>228</v>
      </c>
      <c r="J37" s="5">
        <v>20</v>
      </c>
      <c r="K37" s="5">
        <v>240</v>
      </c>
      <c r="L37" s="5">
        <v>2017</v>
      </c>
      <c r="M37" s="5" t="s">
        <v>715</v>
      </c>
      <c r="N37" s="4" t="s">
        <v>157</v>
      </c>
      <c r="O37" s="4" t="s">
        <v>388</v>
      </c>
      <c r="P37" s="4" t="s">
        <v>159</v>
      </c>
      <c r="Q37" s="4" t="s">
        <v>160</v>
      </c>
      <c r="R37" s="4" t="s">
        <v>716</v>
      </c>
      <c r="S37" s="5"/>
      <c r="T37" s="5"/>
      <c r="U37" s="5"/>
    </row>
    <row r="38" spans="1:21" s="8" customFormat="1" ht="33.75">
      <c r="A38" s="4"/>
      <c r="B38" s="5" t="s">
        <v>717</v>
      </c>
      <c r="C38" s="6">
        <v>769.9</v>
      </c>
      <c r="D38" s="4" t="s">
        <v>718</v>
      </c>
      <c r="E38" s="4" t="s">
        <v>719</v>
      </c>
      <c r="F38" s="4" t="s">
        <v>720</v>
      </c>
      <c r="G38" s="5" t="s">
        <v>153</v>
      </c>
      <c r="H38" s="4" t="s">
        <v>608</v>
      </c>
      <c r="I38" s="4"/>
      <c r="J38" s="5">
        <v>1</v>
      </c>
      <c r="K38" s="5">
        <v>312</v>
      </c>
      <c r="L38" s="5">
        <v>2017</v>
      </c>
      <c r="M38" s="5" t="s">
        <v>721</v>
      </c>
      <c r="N38" s="4" t="s">
        <v>157</v>
      </c>
      <c r="O38" s="4" t="s">
        <v>242</v>
      </c>
      <c r="P38" s="4" t="s">
        <v>159</v>
      </c>
      <c r="Q38" s="4" t="s">
        <v>160</v>
      </c>
      <c r="R38" s="4"/>
      <c r="S38" s="5"/>
      <c r="T38" s="5"/>
      <c r="U38" s="7" t="str">
        <f>HYPERLINK("http://znanium.com/bookread2.php?book=792023","Ознакомиться")</f>
        <v>Ознакомиться</v>
      </c>
    </row>
    <row r="39" spans="1:21" s="8" customFormat="1" ht="78.75">
      <c r="A39" s="4"/>
      <c r="B39" s="5" t="s">
        <v>323</v>
      </c>
      <c r="C39" s="6">
        <v>809.9</v>
      </c>
      <c r="D39" s="4" t="s">
        <v>324</v>
      </c>
      <c r="E39" s="4" t="s">
        <v>325</v>
      </c>
      <c r="F39" s="4" t="s">
        <v>326</v>
      </c>
      <c r="G39" s="5" t="s">
        <v>153</v>
      </c>
      <c r="H39" s="4" t="s">
        <v>199</v>
      </c>
      <c r="I39" s="4" t="s">
        <v>155</v>
      </c>
      <c r="J39" s="5">
        <v>1</v>
      </c>
      <c r="K39" s="5">
        <v>320</v>
      </c>
      <c r="L39" s="5">
        <v>2018</v>
      </c>
      <c r="M39" s="5" t="s">
        <v>327</v>
      </c>
      <c r="N39" s="4" t="s">
        <v>314</v>
      </c>
      <c r="O39" s="4" t="s">
        <v>328</v>
      </c>
      <c r="P39" s="4" t="s">
        <v>159</v>
      </c>
      <c r="Q39" s="4" t="s">
        <v>160</v>
      </c>
      <c r="R39" s="4" t="s">
        <v>329</v>
      </c>
      <c r="S39" s="5"/>
      <c r="T39" s="5"/>
      <c r="U39" s="7" t="str">
        <f>HYPERLINK("http://znanium.com/bookread2.php?book=913326","Ознакомиться")</f>
        <v>Ознакомиться</v>
      </c>
    </row>
    <row r="40" spans="1:21" s="8" customFormat="1" ht="67.5">
      <c r="A40" s="4"/>
      <c r="B40" s="5" t="s">
        <v>722</v>
      </c>
      <c r="C40" s="6">
        <v>1099.9</v>
      </c>
      <c r="D40" s="4" t="s">
        <v>723</v>
      </c>
      <c r="E40" s="4" t="s">
        <v>724</v>
      </c>
      <c r="F40" s="4" t="s">
        <v>672</v>
      </c>
      <c r="G40" s="5" t="s">
        <v>153</v>
      </c>
      <c r="H40" s="4" t="s">
        <v>199</v>
      </c>
      <c r="I40" s="4" t="s">
        <v>155</v>
      </c>
      <c r="J40" s="5">
        <v>1</v>
      </c>
      <c r="K40" s="5">
        <v>560</v>
      </c>
      <c r="L40" s="5">
        <v>2018</v>
      </c>
      <c r="M40" s="5" t="s">
        <v>725</v>
      </c>
      <c r="N40" s="4" t="s">
        <v>157</v>
      </c>
      <c r="O40" s="4" t="s">
        <v>388</v>
      </c>
      <c r="P40" s="4" t="s">
        <v>216</v>
      </c>
      <c r="Q40" s="4" t="s">
        <v>160</v>
      </c>
      <c r="R40" s="4" t="s">
        <v>597</v>
      </c>
      <c r="S40" s="5"/>
      <c r="T40" s="5"/>
      <c r="U40" s="7" t="str">
        <f>HYPERLINK("http://znanium.com/bookread2.php?book=552493","Ознакомиться")</f>
        <v>Ознакомиться</v>
      </c>
    </row>
    <row r="41" spans="1:21" s="8" customFormat="1" ht="33.75">
      <c r="A41" s="4"/>
      <c r="B41" s="5" t="s">
        <v>726</v>
      </c>
      <c r="C41" s="6">
        <v>1040</v>
      </c>
      <c r="D41" s="4" t="s">
        <v>727</v>
      </c>
      <c r="E41" s="4" t="s">
        <v>728</v>
      </c>
      <c r="F41" s="4" t="s">
        <v>729</v>
      </c>
      <c r="G41" s="5" t="s">
        <v>153</v>
      </c>
      <c r="H41" s="4" t="s">
        <v>608</v>
      </c>
      <c r="I41" s="4" t="s">
        <v>155</v>
      </c>
      <c r="J41" s="5">
        <v>1</v>
      </c>
      <c r="K41" s="5">
        <v>384</v>
      </c>
      <c r="L41" s="5">
        <v>2018</v>
      </c>
      <c r="M41" s="5" t="s">
        <v>730</v>
      </c>
      <c r="N41" s="4" t="s">
        <v>157</v>
      </c>
      <c r="O41" s="4" t="s">
        <v>388</v>
      </c>
      <c r="P41" s="4" t="s">
        <v>159</v>
      </c>
      <c r="Q41" s="4" t="s">
        <v>160</v>
      </c>
      <c r="R41" s="4"/>
      <c r="S41" s="5"/>
      <c r="T41" s="5"/>
      <c r="U41" s="7" t="str">
        <f>HYPERLINK("http://znanium.com/bookread2.php?book=930079","Ознакомиться")</f>
        <v>Ознакомиться</v>
      </c>
    </row>
    <row r="42" spans="1:21" s="8" customFormat="1" ht="56.25">
      <c r="A42" s="4"/>
      <c r="B42" s="5" t="s">
        <v>731</v>
      </c>
      <c r="C42" s="6">
        <v>520</v>
      </c>
      <c r="D42" s="4" t="s">
        <v>732</v>
      </c>
      <c r="E42" s="4" t="s">
        <v>733</v>
      </c>
      <c r="F42" s="4" t="s">
        <v>734</v>
      </c>
      <c r="G42" s="5" t="s">
        <v>153</v>
      </c>
      <c r="H42" s="4" t="s">
        <v>199</v>
      </c>
      <c r="I42" s="4" t="s">
        <v>155</v>
      </c>
      <c r="J42" s="5">
        <v>1</v>
      </c>
      <c r="K42" s="5">
        <v>208</v>
      </c>
      <c r="L42" s="5">
        <v>2018</v>
      </c>
      <c r="M42" s="5" t="s">
        <v>735</v>
      </c>
      <c r="N42" s="4" t="s">
        <v>157</v>
      </c>
      <c r="O42" s="4" t="s">
        <v>388</v>
      </c>
      <c r="P42" s="4" t="s">
        <v>216</v>
      </c>
      <c r="Q42" s="4" t="s">
        <v>160</v>
      </c>
      <c r="R42" s="4" t="s">
        <v>736</v>
      </c>
      <c r="S42" s="5"/>
      <c r="T42" s="5"/>
      <c r="U42" s="7" t="str">
        <f>HYPERLINK("http://znanium.com/bookread2.php?book=927190","Ознакомиться")</f>
        <v>Ознакомиться</v>
      </c>
    </row>
    <row r="43" spans="1:21" s="8" customFormat="1" ht="67.5">
      <c r="A43" s="4"/>
      <c r="B43" s="5" t="s">
        <v>737</v>
      </c>
      <c r="C43" s="6">
        <v>980</v>
      </c>
      <c r="D43" s="4" t="s">
        <v>738</v>
      </c>
      <c r="E43" s="4" t="s">
        <v>739</v>
      </c>
      <c r="F43" s="4" t="s">
        <v>740</v>
      </c>
      <c r="G43" s="5" t="s">
        <v>153</v>
      </c>
      <c r="H43" s="4" t="s">
        <v>199</v>
      </c>
      <c r="I43" s="4" t="s">
        <v>155</v>
      </c>
      <c r="J43" s="5">
        <v>1</v>
      </c>
      <c r="K43" s="5">
        <v>392</v>
      </c>
      <c r="L43" s="5">
        <v>2017</v>
      </c>
      <c r="M43" s="5" t="s">
        <v>741</v>
      </c>
      <c r="N43" s="4" t="s">
        <v>157</v>
      </c>
      <c r="O43" s="4" t="s">
        <v>388</v>
      </c>
      <c r="P43" s="4" t="s">
        <v>216</v>
      </c>
      <c r="Q43" s="4" t="s">
        <v>160</v>
      </c>
      <c r="R43" s="4" t="s">
        <v>742</v>
      </c>
      <c r="S43" s="5"/>
      <c r="T43" s="5"/>
      <c r="U43" s="7" t="str">
        <f>HYPERLINK("http://znanium.com/bookread2.php?book=559358","Ознакомиться")</f>
        <v>Ознакомиться</v>
      </c>
    </row>
    <row r="44" spans="1:21" s="8" customFormat="1" ht="90">
      <c r="A44" s="4"/>
      <c r="B44" s="5" t="s">
        <v>743</v>
      </c>
      <c r="C44" s="6">
        <v>594</v>
      </c>
      <c r="D44" s="4" t="s">
        <v>744</v>
      </c>
      <c r="E44" s="4" t="s">
        <v>745</v>
      </c>
      <c r="F44" s="4" t="s">
        <v>746</v>
      </c>
      <c r="G44" s="5" t="s">
        <v>153</v>
      </c>
      <c r="H44" s="4" t="s">
        <v>608</v>
      </c>
      <c r="I44" s="4" t="s">
        <v>155</v>
      </c>
      <c r="J44" s="5">
        <v>1</v>
      </c>
      <c r="K44" s="5">
        <v>208</v>
      </c>
      <c r="L44" s="5">
        <v>2017</v>
      </c>
      <c r="M44" s="5" t="s">
        <v>747</v>
      </c>
      <c r="N44" s="4" t="s">
        <v>157</v>
      </c>
      <c r="O44" s="4" t="s">
        <v>388</v>
      </c>
      <c r="P44" s="4" t="s">
        <v>159</v>
      </c>
      <c r="Q44" s="4" t="s">
        <v>160</v>
      </c>
      <c r="R44" s="4" t="s">
        <v>748</v>
      </c>
      <c r="S44" s="5"/>
      <c r="T44" s="5"/>
      <c r="U44" s="7" t="str">
        <f>HYPERLINK("http://znanium.com/bookread2.php?book=795688","Ознакомиться")</f>
        <v>Ознакомиться</v>
      </c>
    </row>
    <row r="45" spans="1:21" s="8" customFormat="1" ht="67.5">
      <c r="A45" s="4"/>
      <c r="B45" s="5" t="s">
        <v>749</v>
      </c>
      <c r="C45" s="6">
        <v>1080</v>
      </c>
      <c r="D45" s="4" t="s">
        <v>750</v>
      </c>
      <c r="E45" s="4" t="s">
        <v>751</v>
      </c>
      <c r="F45" s="4" t="s">
        <v>752</v>
      </c>
      <c r="G45" s="5" t="s">
        <v>153</v>
      </c>
      <c r="H45" s="4" t="s">
        <v>364</v>
      </c>
      <c r="I45" s="4" t="s">
        <v>155</v>
      </c>
      <c r="J45" s="5">
        <v>1</v>
      </c>
      <c r="K45" s="5">
        <v>414</v>
      </c>
      <c r="L45" s="5">
        <v>2017</v>
      </c>
      <c r="M45" s="5" t="s">
        <v>753</v>
      </c>
      <c r="N45" s="4" t="s">
        <v>157</v>
      </c>
      <c r="O45" s="4" t="s">
        <v>388</v>
      </c>
      <c r="P45" s="4" t="s">
        <v>216</v>
      </c>
      <c r="Q45" s="4" t="s">
        <v>160</v>
      </c>
      <c r="R45" s="4" t="s">
        <v>754</v>
      </c>
      <c r="S45" s="5"/>
      <c r="T45" s="5"/>
      <c r="U45" s="7" t="str">
        <f>HYPERLINK("http://znanium.com/bookread2.php?book=902236","Ознакомиться")</f>
        <v>Ознакомиться</v>
      </c>
    </row>
    <row r="46" spans="1:21" s="8" customFormat="1" ht="33.75">
      <c r="A46" s="4"/>
      <c r="B46" s="5" t="s">
        <v>755</v>
      </c>
      <c r="C46" s="6">
        <v>750</v>
      </c>
      <c r="D46" s="4" t="s">
        <v>756</v>
      </c>
      <c r="E46" s="4" t="s">
        <v>757</v>
      </c>
      <c r="F46" s="4" t="s">
        <v>758</v>
      </c>
      <c r="G46" s="5" t="s">
        <v>153</v>
      </c>
      <c r="H46" s="4" t="s">
        <v>608</v>
      </c>
      <c r="I46" s="4"/>
      <c r="J46" s="5">
        <v>1</v>
      </c>
      <c r="K46" s="5">
        <v>288</v>
      </c>
      <c r="L46" s="5">
        <v>2018</v>
      </c>
      <c r="M46" s="5" t="s">
        <v>759</v>
      </c>
      <c r="N46" s="4" t="s">
        <v>157</v>
      </c>
      <c r="O46" s="4" t="s">
        <v>388</v>
      </c>
      <c r="P46" s="4" t="s">
        <v>159</v>
      </c>
      <c r="Q46" s="4" t="s">
        <v>160</v>
      </c>
      <c r="R46" s="4"/>
      <c r="S46" s="5"/>
      <c r="T46" s="5"/>
      <c r="U46" s="7" t="str">
        <f>HYPERLINK("http://znanium.com/bookread2.php?book=809914","Ознакомиться")</f>
        <v>Ознакомиться</v>
      </c>
    </row>
    <row r="47" spans="1:21" s="8" customFormat="1" ht="67.5">
      <c r="A47" s="4"/>
      <c r="B47" s="5" t="s">
        <v>760</v>
      </c>
      <c r="C47" s="6">
        <v>594.9</v>
      </c>
      <c r="D47" s="4" t="s">
        <v>761</v>
      </c>
      <c r="E47" s="4" t="s">
        <v>762</v>
      </c>
      <c r="F47" s="4" t="s">
        <v>763</v>
      </c>
      <c r="G47" s="5" t="s">
        <v>153</v>
      </c>
      <c r="H47" s="4" t="s">
        <v>364</v>
      </c>
      <c r="I47" s="4" t="s">
        <v>228</v>
      </c>
      <c r="J47" s="5">
        <v>24</v>
      </c>
      <c r="K47" s="5">
        <v>256</v>
      </c>
      <c r="L47" s="5">
        <v>2017</v>
      </c>
      <c r="M47" s="5" t="s">
        <v>764</v>
      </c>
      <c r="N47" s="4" t="s">
        <v>157</v>
      </c>
      <c r="O47" s="4" t="s">
        <v>242</v>
      </c>
      <c r="P47" s="4" t="s">
        <v>216</v>
      </c>
      <c r="Q47" s="4" t="s">
        <v>160</v>
      </c>
      <c r="R47" s="4" t="s">
        <v>765</v>
      </c>
      <c r="S47" s="5"/>
      <c r="T47" s="5"/>
      <c r="U47" s="7" t="str">
        <f>HYPERLINK("http://znanium.com/bookread2.php?book=447721","Ознакомиться")</f>
        <v>Ознакомиться</v>
      </c>
    </row>
    <row r="48" spans="1:21" s="8" customFormat="1" ht="45">
      <c r="A48" s="4"/>
      <c r="B48" s="5" t="s">
        <v>766</v>
      </c>
      <c r="C48" s="6">
        <v>910</v>
      </c>
      <c r="D48" s="4" t="s">
        <v>767</v>
      </c>
      <c r="E48" s="4" t="s">
        <v>768</v>
      </c>
      <c r="F48" s="4" t="s">
        <v>769</v>
      </c>
      <c r="G48" s="5" t="s">
        <v>153</v>
      </c>
      <c r="H48" s="4" t="s">
        <v>364</v>
      </c>
      <c r="I48" s="4" t="s">
        <v>155</v>
      </c>
      <c r="J48" s="5">
        <v>1</v>
      </c>
      <c r="K48" s="5">
        <v>318</v>
      </c>
      <c r="L48" s="5">
        <v>2018</v>
      </c>
      <c r="M48" s="5" t="s">
        <v>770</v>
      </c>
      <c r="N48" s="4" t="s">
        <v>157</v>
      </c>
      <c r="O48" s="4" t="s">
        <v>771</v>
      </c>
      <c r="P48" s="4" t="s">
        <v>159</v>
      </c>
      <c r="Q48" s="4" t="s">
        <v>160</v>
      </c>
      <c r="R48" s="4" t="s">
        <v>772</v>
      </c>
      <c r="S48" s="5"/>
      <c r="T48" s="5"/>
      <c r="U48" s="7" t="str">
        <f>HYPERLINK("http://znanium.com/bookread2.php?book=922734","Ознакомиться")</f>
        <v>Ознакомиться</v>
      </c>
    </row>
    <row r="49" spans="1:21" s="8" customFormat="1" ht="33.75">
      <c r="A49" s="4"/>
      <c r="B49" s="5" t="s">
        <v>341</v>
      </c>
      <c r="C49" s="6">
        <v>774.9</v>
      </c>
      <c r="D49" s="4" t="s">
        <v>342</v>
      </c>
      <c r="E49" s="4" t="s">
        <v>343</v>
      </c>
      <c r="F49" s="4" t="s">
        <v>344</v>
      </c>
      <c r="G49" s="5" t="s">
        <v>153</v>
      </c>
      <c r="H49" s="4" t="s">
        <v>277</v>
      </c>
      <c r="I49" s="4" t="s">
        <v>228</v>
      </c>
      <c r="J49" s="5">
        <v>1</v>
      </c>
      <c r="K49" s="5">
        <v>308</v>
      </c>
      <c r="L49" s="5">
        <v>2018</v>
      </c>
      <c r="M49" s="5" t="s">
        <v>345</v>
      </c>
      <c r="N49" s="4" t="s">
        <v>314</v>
      </c>
      <c r="O49" s="4" t="s">
        <v>346</v>
      </c>
      <c r="P49" s="4" t="s">
        <v>159</v>
      </c>
      <c r="Q49" s="4" t="s">
        <v>160</v>
      </c>
      <c r="R49" s="4"/>
      <c r="S49" s="5" t="s">
        <v>162</v>
      </c>
      <c r="T49" s="5"/>
      <c r="U49" s="7" t="str">
        <f>HYPERLINK("http://znanium.com/bookread2.php?book=512202","Ознакомиться")</f>
        <v>Ознакомиться</v>
      </c>
    </row>
    <row r="50" spans="1:21" s="8" customFormat="1" ht="45">
      <c r="A50" s="4"/>
      <c r="B50" s="5" t="s">
        <v>773</v>
      </c>
      <c r="C50" s="6">
        <v>1040</v>
      </c>
      <c r="D50" s="4" t="s">
        <v>774</v>
      </c>
      <c r="E50" s="4" t="s">
        <v>775</v>
      </c>
      <c r="F50" s="4" t="s">
        <v>776</v>
      </c>
      <c r="G50" s="5" t="s">
        <v>153</v>
      </c>
      <c r="H50" s="4" t="s">
        <v>199</v>
      </c>
      <c r="I50" s="4" t="s">
        <v>155</v>
      </c>
      <c r="J50" s="5">
        <v>1</v>
      </c>
      <c r="K50" s="5">
        <v>416</v>
      </c>
      <c r="L50" s="5">
        <v>2017</v>
      </c>
      <c r="M50" s="5" t="s">
        <v>777</v>
      </c>
      <c r="N50" s="4" t="s">
        <v>157</v>
      </c>
      <c r="O50" s="4" t="s">
        <v>388</v>
      </c>
      <c r="P50" s="4" t="s">
        <v>216</v>
      </c>
      <c r="Q50" s="4" t="s">
        <v>160</v>
      </c>
      <c r="R50" s="4" t="s">
        <v>626</v>
      </c>
      <c r="S50" s="5"/>
      <c r="T50" s="5"/>
      <c r="U50" s="7" t="str">
        <f>HYPERLINK("http://znanium.com/bookread2.php?book=899656","Ознакомиться")</f>
        <v>Ознакомиться</v>
      </c>
    </row>
    <row r="51" spans="1:21" s="8" customFormat="1" ht="56.25">
      <c r="A51" s="4"/>
      <c r="B51" s="5" t="s">
        <v>778</v>
      </c>
      <c r="C51" s="6">
        <v>400</v>
      </c>
      <c r="D51" s="4" t="s">
        <v>779</v>
      </c>
      <c r="E51" s="4" t="s">
        <v>780</v>
      </c>
      <c r="F51" s="4" t="s">
        <v>781</v>
      </c>
      <c r="G51" s="5" t="s">
        <v>147</v>
      </c>
      <c r="H51" s="4" t="s">
        <v>199</v>
      </c>
      <c r="I51" s="4"/>
      <c r="J51" s="5">
        <v>1</v>
      </c>
      <c r="K51" s="5">
        <v>96</v>
      </c>
      <c r="L51" s="5">
        <v>2018</v>
      </c>
      <c r="M51" s="5" t="s">
        <v>782</v>
      </c>
      <c r="N51" s="4" t="s">
        <v>157</v>
      </c>
      <c r="O51" s="4" t="s">
        <v>388</v>
      </c>
      <c r="P51" s="4" t="s">
        <v>216</v>
      </c>
      <c r="Q51" s="4" t="s">
        <v>160</v>
      </c>
      <c r="R51" s="4" t="s">
        <v>783</v>
      </c>
      <c r="S51" s="5"/>
      <c r="T51" s="5"/>
      <c r="U51" s="5"/>
    </row>
    <row r="52" spans="1:21" s="8" customFormat="1" ht="45">
      <c r="A52" s="4"/>
      <c r="B52" s="5" t="s">
        <v>360</v>
      </c>
      <c r="C52" s="6">
        <v>1370</v>
      </c>
      <c r="D52" s="4" t="s">
        <v>361</v>
      </c>
      <c r="E52" s="4" t="s">
        <v>362</v>
      </c>
      <c r="F52" s="4" t="s">
        <v>363</v>
      </c>
      <c r="G52" s="5" t="s">
        <v>153</v>
      </c>
      <c r="H52" s="4" t="s">
        <v>364</v>
      </c>
      <c r="I52" s="4" t="s">
        <v>155</v>
      </c>
      <c r="J52" s="5">
        <v>12</v>
      </c>
      <c r="K52" s="5">
        <v>480</v>
      </c>
      <c r="L52" s="5">
        <v>2018</v>
      </c>
      <c r="M52" s="5" t="s">
        <v>365</v>
      </c>
      <c r="N52" s="4" t="s">
        <v>180</v>
      </c>
      <c r="O52" s="4" t="s">
        <v>366</v>
      </c>
      <c r="P52" s="4" t="s">
        <v>159</v>
      </c>
      <c r="Q52" s="4" t="s">
        <v>160</v>
      </c>
      <c r="R52" s="4" t="s">
        <v>243</v>
      </c>
      <c r="S52" s="5"/>
      <c r="T52" s="5"/>
      <c r="U52" s="7" t="str">
        <f>HYPERLINK("http://znanium.com/bookread2.php?book=915794","Ознакомиться")</f>
        <v>Ознакомиться</v>
      </c>
    </row>
    <row r="53" spans="1:21" s="8" customFormat="1" ht="45">
      <c r="A53" s="4"/>
      <c r="B53" s="5" t="s">
        <v>784</v>
      </c>
      <c r="C53" s="6">
        <v>690</v>
      </c>
      <c r="D53" s="4" t="s">
        <v>785</v>
      </c>
      <c r="E53" s="4" t="s">
        <v>362</v>
      </c>
      <c r="F53" s="4" t="s">
        <v>786</v>
      </c>
      <c r="G53" s="5" t="s">
        <v>153</v>
      </c>
      <c r="H53" s="4" t="s">
        <v>199</v>
      </c>
      <c r="I53" s="4" t="s">
        <v>155</v>
      </c>
      <c r="J53" s="5">
        <v>1</v>
      </c>
      <c r="K53" s="5">
        <v>266</v>
      </c>
      <c r="L53" s="5">
        <v>2018</v>
      </c>
      <c r="M53" s="5" t="s">
        <v>787</v>
      </c>
      <c r="N53" s="4" t="s">
        <v>180</v>
      </c>
      <c r="O53" s="4" t="s">
        <v>366</v>
      </c>
      <c r="P53" s="4" t="s">
        <v>389</v>
      </c>
      <c r="Q53" s="4" t="s">
        <v>160</v>
      </c>
      <c r="R53" s="4" t="s">
        <v>788</v>
      </c>
      <c r="S53" s="5"/>
      <c r="T53" s="5"/>
      <c r="U53" s="7" t="str">
        <f>HYPERLINK("http://znanium.com/bookread2.php?book=945590","Ознакомиться")</f>
        <v>Ознакомиться</v>
      </c>
    </row>
    <row r="54" spans="1:21" s="8" customFormat="1" ht="45">
      <c r="A54" s="4"/>
      <c r="B54" s="5" t="s">
        <v>789</v>
      </c>
      <c r="C54" s="6">
        <v>820</v>
      </c>
      <c r="D54" s="4" t="s">
        <v>790</v>
      </c>
      <c r="E54" s="4" t="s">
        <v>362</v>
      </c>
      <c r="F54" s="4" t="s">
        <v>791</v>
      </c>
      <c r="G54" s="5" t="s">
        <v>153</v>
      </c>
      <c r="H54" s="4" t="s">
        <v>199</v>
      </c>
      <c r="I54" s="4" t="s">
        <v>228</v>
      </c>
      <c r="J54" s="5">
        <v>1</v>
      </c>
      <c r="K54" s="5">
        <v>288</v>
      </c>
      <c r="L54" s="5">
        <v>2018</v>
      </c>
      <c r="M54" s="5" t="s">
        <v>792</v>
      </c>
      <c r="N54" s="4" t="s">
        <v>180</v>
      </c>
      <c r="O54" s="4" t="s">
        <v>366</v>
      </c>
      <c r="P54" s="4" t="s">
        <v>216</v>
      </c>
      <c r="Q54" s="4" t="s">
        <v>160</v>
      </c>
      <c r="R54" s="4" t="s">
        <v>626</v>
      </c>
      <c r="S54" s="5"/>
      <c r="T54" s="5"/>
      <c r="U54" s="7" t="str">
        <f>HYPERLINK("http://znanium.com/bookread2.php?book=918074","Ознакомиться")</f>
        <v>Ознакомиться</v>
      </c>
    </row>
    <row r="55" spans="1:21" s="8" customFormat="1" ht="33.75">
      <c r="A55" s="4"/>
      <c r="B55" s="5" t="s">
        <v>793</v>
      </c>
      <c r="C55" s="6">
        <v>729.9</v>
      </c>
      <c r="D55" s="4" t="s">
        <v>794</v>
      </c>
      <c r="E55" s="4" t="s">
        <v>795</v>
      </c>
      <c r="F55" s="4" t="s">
        <v>796</v>
      </c>
      <c r="G55" s="5" t="s">
        <v>153</v>
      </c>
      <c r="H55" s="4" t="s">
        <v>608</v>
      </c>
      <c r="I55" s="4"/>
      <c r="J55" s="5">
        <v>1</v>
      </c>
      <c r="K55" s="5">
        <v>288</v>
      </c>
      <c r="L55" s="5">
        <v>2018</v>
      </c>
      <c r="M55" s="5" t="s">
        <v>797</v>
      </c>
      <c r="N55" s="4" t="s">
        <v>157</v>
      </c>
      <c r="O55" s="4" t="s">
        <v>201</v>
      </c>
      <c r="P55" s="4" t="s">
        <v>159</v>
      </c>
      <c r="Q55" s="4" t="s">
        <v>160</v>
      </c>
      <c r="R55" s="4"/>
      <c r="S55" s="5"/>
      <c r="T55" s="5"/>
      <c r="U55" s="7" t="str">
        <f>HYPERLINK("http://znanium.com/bookread2.php?book=929965","Ознакомиться")</f>
        <v>Ознакомиться</v>
      </c>
    </row>
    <row r="56" spans="1:21" s="8" customFormat="1" ht="33.75">
      <c r="A56" s="4"/>
      <c r="B56" s="5" t="s">
        <v>798</v>
      </c>
      <c r="C56" s="6">
        <v>604.9</v>
      </c>
      <c r="D56" s="4" t="s">
        <v>799</v>
      </c>
      <c r="E56" s="4" t="s">
        <v>800</v>
      </c>
      <c r="F56" s="4" t="s">
        <v>801</v>
      </c>
      <c r="G56" s="5" t="s">
        <v>153</v>
      </c>
      <c r="H56" s="4" t="s">
        <v>394</v>
      </c>
      <c r="I56" s="4" t="s">
        <v>395</v>
      </c>
      <c r="J56" s="5">
        <v>1</v>
      </c>
      <c r="K56" s="5">
        <v>256</v>
      </c>
      <c r="L56" s="5">
        <v>2017</v>
      </c>
      <c r="M56" s="5" t="s">
        <v>802</v>
      </c>
      <c r="N56" s="4" t="s">
        <v>157</v>
      </c>
      <c r="O56" s="4" t="s">
        <v>388</v>
      </c>
      <c r="P56" s="4" t="s">
        <v>216</v>
      </c>
      <c r="Q56" s="4" t="s">
        <v>160</v>
      </c>
      <c r="R56" s="4"/>
      <c r="S56" s="5"/>
      <c r="T56" s="5"/>
      <c r="U56" s="7" t="str">
        <f>HYPERLINK("http://znanium.com/bookread2.php?book=546662","Ознакомиться")</f>
        <v>Ознакомиться</v>
      </c>
    </row>
    <row r="57" spans="1:21" s="8" customFormat="1" ht="45">
      <c r="A57" s="4"/>
      <c r="B57" s="5" t="s">
        <v>803</v>
      </c>
      <c r="C57" s="6">
        <v>1084.9</v>
      </c>
      <c r="D57" s="4" t="s">
        <v>804</v>
      </c>
      <c r="E57" s="4" t="s">
        <v>805</v>
      </c>
      <c r="F57" s="4" t="s">
        <v>672</v>
      </c>
      <c r="G57" s="5" t="s">
        <v>153</v>
      </c>
      <c r="H57" s="4" t="s">
        <v>199</v>
      </c>
      <c r="I57" s="4" t="s">
        <v>155</v>
      </c>
      <c r="J57" s="5">
        <v>1</v>
      </c>
      <c r="K57" s="5">
        <v>432</v>
      </c>
      <c r="L57" s="5">
        <v>2017</v>
      </c>
      <c r="M57" s="5" t="s">
        <v>806</v>
      </c>
      <c r="N57" s="4" t="s">
        <v>157</v>
      </c>
      <c r="O57" s="4" t="s">
        <v>388</v>
      </c>
      <c r="P57" s="4" t="s">
        <v>216</v>
      </c>
      <c r="Q57" s="4" t="s">
        <v>160</v>
      </c>
      <c r="R57" s="4" t="s">
        <v>807</v>
      </c>
      <c r="S57" s="5"/>
      <c r="T57" s="5"/>
      <c r="U57" s="7" t="str">
        <f>HYPERLINK("http://znanium.com/bookread2.php?book=424031","Ознакомиться")</f>
        <v>Ознакомиться</v>
      </c>
    </row>
    <row r="58" spans="1:21" s="8" customFormat="1" ht="45">
      <c r="A58" s="4"/>
      <c r="B58" s="5" t="s">
        <v>808</v>
      </c>
      <c r="C58" s="6">
        <v>720</v>
      </c>
      <c r="D58" s="4" t="s">
        <v>809</v>
      </c>
      <c r="E58" s="4" t="s">
        <v>810</v>
      </c>
      <c r="F58" s="4" t="s">
        <v>811</v>
      </c>
      <c r="G58" s="5" t="s">
        <v>153</v>
      </c>
      <c r="H58" s="4" t="s">
        <v>364</v>
      </c>
      <c r="I58" s="4" t="s">
        <v>228</v>
      </c>
      <c r="J58" s="5">
        <v>20</v>
      </c>
      <c r="K58" s="5">
        <v>288</v>
      </c>
      <c r="L58" s="5">
        <v>2017</v>
      </c>
      <c r="M58" s="5" t="s">
        <v>812</v>
      </c>
      <c r="N58" s="4" t="s">
        <v>157</v>
      </c>
      <c r="O58" s="4" t="s">
        <v>388</v>
      </c>
      <c r="P58" s="4" t="s">
        <v>216</v>
      </c>
      <c r="Q58" s="4" t="s">
        <v>160</v>
      </c>
      <c r="R58" s="4" t="s">
        <v>813</v>
      </c>
      <c r="S58" s="5" t="s">
        <v>162</v>
      </c>
      <c r="T58" s="5"/>
      <c r="U58" s="7" t="str">
        <f>HYPERLINK("http://znanium.com/bookread2.php?book=899497","Ознакомиться")</f>
        <v>Ознакомиться</v>
      </c>
    </row>
    <row r="59" spans="1:21" s="8" customFormat="1" ht="33.75">
      <c r="A59" s="4"/>
      <c r="B59" s="5" t="s">
        <v>814</v>
      </c>
      <c r="C59" s="6">
        <v>689.9</v>
      </c>
      <c r="D59" s="4" t="s">
        <v>815</v>
      </c>
      <c r="E59" s="4" t="s">
        <v>816</v>
      </c>
      <c r="F59" s="4" t="s">
        <v>817</v>
      </c>
      <c r="G59" s="5" t="s">
        <v>153</v>
      </c>
      <c r="H59" s="4" t="s">
        <v>608</v>
      </c>
      <c r="I59" s="4" t="s">
        <v>155</v>
      </c>
      <c r="J59" s="5">
        <v>1</v>
      </c>
      <c r="K59" s="5">
        <v>272</v>
      </c>
      <c r="L59" s="5">
        <v>2017</v>
      </c>
      <c r="M59" s="5" t="s">
        <v>818</v>
      </c>
      <c r="N59" s="4" t="s">
        <v>157</v>
      </c>
      <c r="O59" s="4" t="s">
        <v>771</v>
      </c>
      <c r="P59" s="4" t="s">
        <v>159</v>
      </c>
      <c r="Q59" s="4" t="s">
        <v>160</v>
      </c>
      <c r="R59" s="4"/>
      <c r="S59" s="5"/>
      <c r="T59" s="5"/>
      <c r="U59" s="7" t="str">
        <f>HYPERLINK("http://znanium.com/bookread2.php?book=851567","Ознакомиться")</f>
        <v>Ознакомиться</v>
      </c>
    </row>
    <row r="60" spans="1:21" s="8" customFormat="1" ht="90">
      <c r="A60" s="4"/>
      <c r="B60" s="5" t="s">
        <v>819</v>
      </c>
      <c r="C60" s="6">
        <v>1280</v>
      </c>
      <c r="D60" s="4" t="s">
        <v>820</v>
      </c>
      <c r="E60" s="4" t="s">
        <v>821</v>
      </c>
      <c r="F60" s="4" t="s">
        <v>822</v>
      </c>
      <c r="G60" s="5" t="s">
        <v>153</v>
      </c>
      <c r="H60" s="4" t="s">
        <v>364</v>
      </c>
      <c r="I60" s="4" t="s">
        <v>228</v>
      </c>
      <c r="J60" s="5">
        <v>14</v>
      </c>
      <c r="K60" s="5">
        <v>512</v>
      </c>
      <c r="L60" s="5">
        <v>2018</v>
      </c>
      <c r="M60" s="5" t="s">
        <v>823</v>
      </c>
      <c r="N60" s="4" t="s">
        <v>157</v>
      </c>
      <c r="O60" s="4" t="s">
        <v>388</v>
      </c>
      <c r="P60" s="4" t="s">
        <v>216</v>
      </c>
      <c r="Q60" s="4" t="s">
        <v>160</v>
      </c>
      <c r="R60" s="4" t="s">
        <v>824</v>
      </c>
      <c r="S60" s="5" t="s">
        <v>162</v>
      </c>
      <c r="T60" s="5"/>
      <c r="U60" s="7" t="str">
        <f>HYPERLINK("http://znanium.com/bookread2.php?book=918098","Ознакомиться")</f>
        <v>Ознакомиться</v>
      </c>
    </row>
    <row r="61" spans="1:21" s="8" customFormat="1" ht="78.75">
      <c r="A61" s="4"/>
      <c r="B61" s="5" t="s">
        <v>825</v>
      </c>
      <c r="C61" s="6">
        <v>290</v>
      </c>
      <c r="D61" s="4" t="s">
        <v>826</v>
      </c>
      <c r="E61" s="4" t="s">
        <v>827</v>
      </c>
      <c r="F61" s="4" t="s">
        <v>828</v>
      </c>
      <c r="G61" s="5" t="s">
        <v>147</v>
      </c>
      <c r="H61" s="4" t="s">
        <v>154</v>
      </c>
      <c r="I61" s="4" t="s">
        <v>155</v>
      </c>
      <c r="J61" s="5">
        <v>1</v>
      </c>
      <c r="K61" s="5">
        <v>117</v>
      </c>
      <c r="L61" s="5">
        <v>2018</v>
      </c>
      <c r="M61" s="5" t="s">
        <v>829</v>
      </c>
      <c r="N61" s="4" t="s">
        <v>157</v>
      </c>
      <c r="O61" s="4" t="s">
        <v>388</v>
      </c>
      <c r="P61" s="4" t="s">
        <v>216</v>
      </c>
      <c r="Q61" s="4" t="s">
        <v>160</v>
      </c>
      <c r="R61" s="4" t="s">
        <v>830</v>
      </c>
      <c r="S61" s="5"/>
      <c r="T61" s="5"/>
      <c r="U61" s="7" t="str">
        <f>HYPERLINK("http://znanium.com/bookread2.php?book=941753","Ознакомиться")</f>
        <v>Ознакомиться</v>
      </c>
    </row>
    <row r="62" spans="1:21" s="8" customFormat="1" ht="67.5">
      <c r="A62" s="4"/>
      <c r="B62" s="5" t="s">
        <v>831</v>
      </c>
      <c r="C62" s="6">
        <v>1044.9</v>
      </c>
      <c r="D62" s="4" t="s">
        <v>832</v>
      </c>
      <c r="E62" s="4" t="s">
        <v>833</v>
      </c>
      <c r="F62" s="4" t="s">
        <v>776</v>
      </c>
      <c r="G62" s="5" t="s">
        <v>153</v>
      </c>
      <c r="H62" s="4" t="s">
        <v>199</v>
      </c>
      <c r="I62" s="4" t="s">
        <v>228</v>
      </c>
      <c r="J62" s="5">
        <v>1</v>
      </c>
      <c r="K62" s="5">
        <v>448</v>
      </c>
      <c r="L62" s="5">
        <v>2017</v>
      </c>
      <c r="M62" s="5" t="s">
        <v>834</v>
      </c>
      <c r="N62" s="4" t="s">
        <v>157</v>
      </c>
      <c r="O62" s="4" t="s">
        <v>388</v>
      </c>
      <c r="P62" s="4" t="s">
        <v>216</v>
      </c>
      <c r="Q62" s="4" t="s">
        <v>160</v>
      </c>
      <c r="R62" s="4" t="s">
        <v>835</v>
      </c>
      <c r="S62" s="5"/>
      <c r="T62" s="5"/>
      <c r="U62" s="7" t="str">
        <f>HYPERLINK("http://znanium.com/bookread2.php?book=201030","Ознакомиться")</f>
        <v>Ознакомиться</v>
      </c>
    </row>
    <row r="63" spans="1:21" s="8" customFormat="1" ht="33.75">
      <c r="A63" s="4"/>
      <c r="B63" s="5" t="s">
        <v>836</v>
      </c>
      <c r="C63" s="6">
        <v>849.9</v>
      </c>
      <c r="D63" s="4" t="s">
        <v>837</v>
      </c>
      <c r="E63" s="4" t="s">
        <v>838</v>
      </c>
      <c r="F63" s="4" t="s">
        <v>839</v>
      </c>
      <c r="G63" s="5" t="s">
        <v>153</v>
      </c>
      <c r="H63" s="4" t="s">
        <v>608</v>
      </c>
      <c r="I63" s="4" t="s">
        <v>155</v>
      </c>
      <c r="J63" s="5">
        <v>1</v>
      </c>
      <c r="K63" s="5">
        <v>352</v>
      </c>
      <c r="L63" s="5">
        <v>2017</v>
      </c>
      <c r="M63" s="5" t="s">
        <v>840</v>
      </c>
      <c r="N63" s="4" t="s">
        <v>157</v>
      </c>
      <c r="O63" s="4" t="s">
        <v>388</v>
      </c>
      <c r="P63" s="4" t="s">
        <v>159</v>
      </c>
      <c r="Q63" s="4" t="s">
        <v>160</v>
      </c>
      <c r="R63" s="4"/>
      <c r="S63" s="5"/>
      <c r="T63" s="5"/>
      <c r="U63" s="7" t="str">
        <f>HYPERLINK("http://znanium.com/bookread2.php?book=952272","Ознакомиться")</f>
        <v>Ознакомиться</v>
      </c>
    </row>
    <row r="64" spans="1:21" s="8" customFormat="1" ht="101.25">
      <c r="A64" s="4"/>
      <c r="B64" s="5" t="s">
        <v>841</v>
      </c>
      <c r="C64" s="6">
        <v>564.9</v>
      </c>
      <c r="D64" s="4" t="s">
        <v>842</v>
      </c>
      <c r="E64" s="4" t="s">
        <v>843</v>
      </c>
      <c r="F64" s="4" t="s">
        <v>844</v>
      </c>
      <c r="G64" s="5" t="s">
        <v>153</v>
      </c>
      <c r="H64" s="4" t="s">
        <v>199</v>
      </c>
      <c r="I64" s="4" t="s">
        <v>228</v>
      </c>
      <c r="J64" s="5">
        <v>1</v>
      </c>
      <c r="K64" s="5">
        <v>224</v>
      </c>
      <c r="L64" s="5">
        <v>2017</v>
      </c>
      <c r="M64" s="5" t="s">
        <v>845</v>
      </c>
      <c r="N64" s="4" t="s">
        <v>157</v>
      </c>
      <c r="O64" s="4" t="s">
        <v>388</v>
      </c>
      <c r="P64" s="4" t="s">
        <v>159</v>
      </c>
      <c r="Q64" s="4" t="s">
        <v>160</v>
      </c>
      <c r="R64" s="4" t="s">
        <v>846</v>
      </c>
      <c r="S64" s="5"/>
      <c r="T64" s="5"/>
      <c r="U64" s="5"/>
    </row>
    <row r="65" spans="1:21" s="8" customFormat="1" ht="67.5">
      <c r="A65" s="4"/>
      <c r="B65" s="5" t="s">
        <v>847</v>
      </c>
      <c r="C65" s="6">
        <v>1000</v>
      </c>
      <c r="D65" s="4" t="s">
        <v>848</v>
      </c>
      <c r="E65" s="4" t="s">
        <v>849</v>
      </c>
      <c r="F65" s="4" t="s">
        <v>850</v>
      </c>
      <c r="G65" s="5" t="s">
        <v>153</v>
      </c>
      <c r="H65" s="4" t="s">
        <v>364</v>
      </c>
      <c r="I65" s="4" t="s">
        <v>155</v>
      </c>
      <c r="J65" s="5">
        <v>1</v>
      </c>
      <c r="K65" s="5">
        <v>384</v>
      </c>
      <c r="L65" s="5">
        <v>2018</v>
      </c>
      <c r="M65" s="5" t="s">
        <v>851</v>
      </c>
      <c r="N65" s="4" t="s">
        <v>157</v>
      </c>
      <c r="O65" s="4" t="s">
        <v>388</v>
      </c>
      <c r="P65" s="4" t="s">
        <v>216</v>
      </c>
      <c r="Q65" s="4" t="s">
        <v>160</v>
      </c>
      <c r="R65" s="4" t="s">
        <v>852</v>
      </c>
      <c r="S65" s="5"/>
      <c r="T65" s="5"/>
      <c r="U65" s="7" t="str">
        <f>HYPERLINK("http://znanium.com/bookread2.php?book=942717","Ознакомиться")</f>
        <v>Ознакомиться</v>
      </c>
    </row>
    <row r="66" spans="1:21" s="8" customFormat="1" ht="135">
      <c r="A66" s="4"/>
      <c r="B66" s="5" t="s">
        <v>853</v>
      </c>
      <c r="C66" s="6">
        <v>890</v>
      </c>
      <c r="D66" s="4" t="s">
        <v>854</v>
      </c>
      <c r="E66" s="4" t="s">
        <v>855</v>
      </c>
      <c r="F66" s="4" t="s">
        <v>856</v>
      </c>
      <c r="G66" s="5" t="s">
        <v>153</v>
      </c>
      <c r="H66" s="4" t="s">
        <v>608</v>
      </c>
      <c r="I66" s="4" t="s">
        <v>155</v>
      </c>
      <c r="J66" s="5">
        <v>1</v>
      </c>
      <c r="K66" s="5">
        <v>336</v>
      </c>
      <c r="L66" s="5">
        <v>2018</v>
      </c>
      <c r="M66" s="5" t="s">
        <v>857</v>
      </c>
      <c r="N66" s="4" t="s">
        <v>157</v>
      </c>
      <c r="O66" s="4" t="s">
        <v>388</v>
      </c>
      <c r="P66" s="4" t="s">
        <v>216</v>
      </c>
      <c r="Q66" s="4" t="s">
        <v>160</v>
      </c>
      <c r="R66" s="4" t="s">
        <v>858</v>
      </c>
      <c r="S66" s="5"/>
      <c r="T66" s="5"/>
      <c r="U66" s="7" t="str">
        <f>HYPERLINK("http://znanium.com/bookread2.php?book=898670","Ознакомиться")</f>
        <v>Ознакомиться</v>
      </c>
    </row>
    <row r="67" spans="1:21" s="8" customFormat="1" ht="112.5">
      <c r="A67" s="4"/>
      <c r="B67" s="5" t="s">
        <v>859</v>
      </c>
      <c r="C67" s="6">
        <v>610</v>
      </c>
      <c r="D67" s="4" t="s">
        <v>860</v>
      </c>
      <c r="E67" s="4" t="s">
        <v>861</v>
      </c>
      <c r="F67" s="4" t="s">
        <v>862</v>
      </c>
      <c r="G67" s="5" t="s">
        <v>153</v>
      </c>
      <c r="H67" s="4" t="s">
        <v>364</v>
      </c>
      <c r="I67" s="4" t="s">
        <v>228</v>
      </c>
      <c r="J67" s="5">
        <v>1</v>
      </c>
      <c r="K67" s="5">
        <v>272</v>
      </c>
      <c r="L67" s="5">
        <v>2017</v>
      </c>
      <c r="M67" s="5" t="s">
        <v>863</v>
      </c>
      <c r="N67" s="4" t="s">
        <v>157</v>
      </c>
      <c r="O67" s="4" t="s">
        <v>201</v>
      </c>
      <c r="P67" s="4" t="s">
        <v>216</v>
      </c>
      <c r="Q67" s="4" t="s">
        <v>160</v>
      </c>
      <c r="R67" s="4" t="s">
        <v>864</v>
      </c>
      <c r="S67" s="5"/>
      <c r="T67" s="5"/>
      <c r="U67" s="7" t="str">
        <f>HYPERLINK("http://znanium.com/bookread2.php?book=636277","Ознакомиться")</f>
        <v>Ознакомиться</v>
      </c>
    </row>
    <row r="68" spans="1:21" s="8" customFormat="1" ht="45">
      <c r="A68" s="4"/>
      <c r="B68" s="5" t="s">
        <v>1592</v>
      </c>
      <c r="C68" s="6">
        <v>799.9</v>
      </c>
      <c r="D68" s="4" t="s">
        <v>1593</v>
      </c>
      <c r="E68" s="4" t="s">
        <v>1533</v>
      </c>
      <c r="F68" s="4" t="s">
        <v>1594</v>
      </c>
      <c r="G68" s="5" t="s">
        <v>153</v>
      </c>
      <c r="H68" s="4" t="s">
        <v>199</v>
      </c>
      <c r="I68" s="4" t="s">
        <v>228</v>
      </c>
      <c r="J68" s="5">
        <v>1</v>
      </c>
      <c r="K68" s="5">
        <v>368</v>
      </c>
      <c r="L68" s="5">
        <v>2016</v>
      </c>
      <c r="M68" s="5" t="s">
        <v>1595</v>
      </c>
      <c r="N68" s="4" t="s">
        <v>180</v>
      </c>
      <c r="O68" s="4" t="s">
        <v>585</v>
      </c>
      <c r="P68" s="4" t="s">
        <v>159</v>
      </c>
      <c r="Q68" s="4" t="s">
        <v>160</v>
      </c>
      <c r="R68" s="4" t="s">
        <v>1596</v>
      </c>
      <c r="S68" s="5"/>
      <c r="T68" s="5"/>
      <c r="U68" s="5"/>
    </row>
    <row r="69" spans="1:21" s="8" customFormat="1" ht="45">
      <c r="A69" s="4"/>
      <c r="B69" s="5" t="s">
        <v>865</v>
      </c>
      <c r="C69" s="6">
        <v>644.9</v>
      </c>
      <c r="D69" s="4" t="s">
        <v>866</v>
      </c>
      <c r="E69" s="4" t="s">
        <v>867</v>
      </c>
      <c r="F69" s="4" t="s">
        <v>868</v>
      </c>
      <c r="G69" s="5" t="s">
        <v>153</v>
      </c>
      <c r="H69" s="4" t="s">
        <v>364</v>
      </c>
      <c r="I69" s="4" t="s">
        <v>228</v>
      </c>
      <c r="J69" s="5">
        <v>1</v>
      </c>
      <c r="K69" s="5">
        <v>256</v>
      </c>
      <c r="L69" s="5">
        <v>2018</v>
      </c>
      <c r="M69" s="5" t="s">
        <v>869</v>
      </c>
      <c r="N69" s="4" t="s">
        <v>157</v>
      </c>
      <c r="O69" s="4" t="s">
        <v>388</v>
      </c>
      <c r="P69" s="4" t="s">
        <v>216</v>
      </c>
      <c r="Q69" s="4" t="s">
        <v>160</v>
      </c>
      <c r="R69" s="4" t="s">
        <v>813</v>
      </c>
      <c r="S69" s="5"/>
      <c r="T69" s="5"/>
      <c r="U69" s="7" t="str">
        <f>HYPERLINK("http://znanium.com/bookread2.php?book=504814","Ознакомиться")</f>
        <v>Ознакомиться</v>
      </c>
    </row>
    <row r="70" spans="1:21" s="8" customFormat="1" ht="67.5">
      <c r="A70" s="4"/>
      <c r="B70" s="5" t="s">
        <v>870</v>
      </c>
      <c r="C70" s="6">
        <v>700</v>
      </c>
      <c r="D70" s="4" t="s">
        <v>871</v>
      </c>
      <c r="E70" s="4" t="s">
        <v>872</v>
      </c>
      <c r="F70" s="4" t="s">
        <v>873</v>
      </c>
      <c r="G70" s="5" t="s">
        <v>153</v>
      </c>
      <c r="H70" s="4" t="s">
        <v>199</v>
      </c>
      <c r="I70" s="4" t="s">
        <v>155</v>
      </c>
      <c r="J70" s="5">
        <v>20</v>
      </c>
      <c r="K70" s="5">
        <v>240</v>
      </c>
      <c r="L70" s="5">
        <v>2018</v>
      </c>
      <c r="M70" s="5" t="s">
        <v>874</v>
      </c>
      <c r="N70" s="4" t="s">
        <v>214</v>
      </c>
      <c r="O70" s="4" t="s">
        <v>537</v>
      </c>
      <c r="P70" s="4" t="s">
        <v>159</v>
      </c>
      <c r="Q70" s="4" t="s">
        <v>160</v>
      </c>
      <c r="R70" s="4" t="s">
        <v>875</v>
      </c>
      <c r="S70" s="5"/>
      <c r="T70" s="5"/>
      <c r="U70" s="7" t="str">
        <f>HYPERLINK("http://znanium.com/bookread2.php?book=944923","Ознакомиться")</f>
        <v>Ознакомиться</v>
      </c>
    </row>
    <row r="71" spans="1:21" s="8" customFormat="1" ht="33.75">
      <c r="A71" s="4"/>
      <c r="B71" s="5" t="s">
        <v>876</v>
      </c>
      <c r="C71" s="6">
        <v>690</v>
      </c>
      <c r="D71" s="4" t="s">
        <v>877</v>
      </c>
      <c r="E71" s="4" t="s">
        <v>878</v>
      </c>
      <c r="F71" s="4" t="s">
        <v>879</v>
      </c>
      <c r="G71" s="5" t="s">
        <v>153</v>
      </c>
      <c r="H71" s="4" t="s">
        <v>608</v>
      </c>
      <c r="I71" s="4" t="s">
        <v>155</v>
      </c>
      <c r="J71" s="5">
        <v>1</v>
      </c>
      <c r="K71" s="5">
        <v>248</v>
      </c>
      <c r="L71" s="5">
        <v>2018</v>
      </c>
      <c r="M71" s="5" t="s">
        <v>880</v>
      </c>
      <c r="N71" s="4" t="s">
        <v>157</v>
      </c>
      <c r="O71" s="4" t="s">
        <v>388</v>
      </c>
      <c r="P71" s="4" t="s">
        <v>159</v>
      </c>
      <c r="Q71" s="4" t="s">
        <v>160</v>
      </c>
      <c r="R71" s="4"/>
      <c r="S71" s="5"/>
      <c r="T71" s="5"/>
      <c r="U71" s="7" t="str">
        <f>HYPERLINK("http://znanium.com/bookread2.php?book=942228","Ознакомиться")</f>
        <v>Ознакомиться</v>
      </c>
    </row>
    <row r="72" spans="1:21" s="8" customFormat="1" ht="56.25">
      <c r="A72" s="4"/>
      <c r="B72" s="5" t="s">
        <v>881</v>
      </c>
      <c r="C72" s="6">
        <v>1094.9</v>
      </c>
      <c r="D72" s="4" t="s">
        <v>882</v>
      </c>
      <c r="E72" s="4" t="s">
        <v>878</v>
      </c>
      <c r="F72" s="4" t="s">
        <v>883</v>
      </c>
      <c r="G72" s="5" t="s">
        <v>153</v>
      </c>
      <c r="H72" s="4" t="s">
        <v>199</v>
      </c>
      <c r="I72" s="4" t="s">
        <v>155</v>
      </c>
      <c r="J72" s="5">
        <v>1</v>
      </c>
      <c r="K72" s="5">
        <v>608</v>
      </c>
      <c r="L72" s="5">
        <v>2018</v>
      </c>
      <c r="M72" s="5" t="s">
        <v>884</v>
      </c>
      <c r="N72" s="4" t="s">
        <v>157</v>
      </c>
      <c r="O72" s="4" t="s">
        <v>388</v>
      </c>
      <c r="P72" s="4" t="s">
        <v>159</v>
      </c>
      <c r="Q72" s="4" t="s">
        <v>160</v>
      </c>
      <c r="R72" s="4" t="s">
        <v>716</v>
      </c>
      <c r="S72" s="5"/>
      <c r="T72" s="5"/>
      <c r="U72" s="7" t="str">
        <f>HYPERLINK("http://znanium.com/bookread2.php?book=410390","Ознакомиться")</f>
        <v>Ознакомиться</v>
      </c>
    </row>
    <row r="73" spans="1:21" s="8" customFormat="1" ht="78.75">
      <c r="A73" s="4"/>
      <c r="B73" s="5" t="s">
        <v>885</v>
      </c>
      <c r="C73" s="6">
        <v>670</v>
      </c>
      <c r="D73" s="4" t="s">
        <v>886</v>
      </c>
      <c r="E73" s="4" t="s">
        <v>878</v>
      </c>
      <c r="F73" s="4" t="s">
        <v>887</v>
      </c>
      <c r="G73" s="5" t="s">
        <v>153</v>
      </c>
      <c r="H73" s="4" t="s">
        <v>364</v>
      </c>
      <c r="I73" s="4" t="s">
        <v>155</v>
      </c>
      <c r="J73" s="5">
        <v>1</v>
      </c>
      <c r="K73" s="5">
        <v>255</v>
      </c>
      <c r="L73" s="5">
        <v>2018</v>
      </c>
      <c r="M73" s="5" t="s">
        <v>888</v>
      </c>
      <c r="N73" s="4" t="s">
        <v>157</v>
      </c>
      <c r="O73" s="4" t="s">
        <v>388</v>
      </c>
      <c r="P73" s="4" t="s">
        <v>216</v>
      </c>
      <c r="Q73" s="4" t="s">
        <v>160</v>
      </c>
      <c r="R73" s="4" t="s">
        <v>889</v>
      </c>
      <c r="S73" s="5"/>
      <c r="T73" s="5"/>
      <c r="U73" s="7" t="str">
        <f>HYPERLINK("http://znanium.com/bookread2.php?book=942388","Ознакомиться")</f>
        <v>Ознакомиться</v>
      </c>
    </row>
    <row r="74" spans="1:21" s="8" customFormat="1" ht="33.75">
      <c r="A74" s="4"/>
      <c r="B74" s="5" t="s">
        <v>890</v>
      </c>
      <c r="C74" s="6">
        <v>579.9</v>
      </c>
      <c r="D74" s="4" t="s">
        <v>891</v>
      </c>
      <c r="E74" s="4" t="s">
        <v>892</v>
      </c>
      <c r="F74" s="4" t="s">
        <v>893</v>
      </c>
      <c r="G74" s="5" t="s">
        <v>153</v>
      </c>
      <c r="H74" s="4" t="s">
        <v>608</v>
      </c>
      <c r="I74" s="4"/>
      <c r="J74" s="5">
        <v>1</v>
      </c>
      <c r="K74" s="5">
        <v>224</v>
      </c>
      <c r="L74" s="5">
        <v>2018</v>
      </c>
      <c r="M74" s="5" t="s">
        <v>894</v>
      </c>
      <c r="N74" s="4" t="s">
        <v>157</v>
      </c>
      <c r="O74" s="4" t="s">
        <v>388</v>
      </c>
      <c r="P74" s="4" t="s">
        <v>159</v>
      </c>
      <c r="Q74" s="4" t="s">
        <v>160</v>
      </c>
      <c r="R74" s="4"/>
      <c r="S74" s="5"/>
      <c r="T74" s="5"/>
      <c r="U74" s="7" t="str">
        <f>HYPERLINK("http://znanium.com/bookread2.php?book=914075","Ознакомиться")</f>
        <v>Ознакомиться</v>
      </c>
    </row>
    <row r="75" spans="1:21" s="8" customFormat="1" ht="45">
      <c r="A75" s="4"/>
      <c r="B75" s="5" t="s">
        <v>538</v>
      </c>
      <c r="C75" s="6">
        <v>1229.9</v>
      </c>
      <c r="D75" s="4" t="s">
        <v>539</v>
      </c>
      <c r="E75" s="4" t="s">
        <v>540</v>
      </c>
      <c r="F75" s="4" t="s">
        <v>541</v>
      </c>
      <c r="G75" s="5" t="s">
        <v>153</v>
      </c>
      <c r="H75" s="4" t="s">
        <v>199</v>
      </c>
      <c r="I75" s="4" t="s">
        <v>228</v>
      </c>
      <c r="J75" s="5">
        <v>12</v>
      </c>
      <c r="K75" s="5">
        <v>560</v>
      </c>
      <c r="L75" s="5">
        <v>2017</v>
      </c>
      <c r="M75" s="5" t="s">
        <v>542</v>
      </c>
      <c r="N75" s="4" t="s">
        <v>214</v>
      </c>
      <c r="O75" s="4" t="s">
        <v>537</v>
      </c>
      <c r="P75" s="4" t="s">
        <v>159</v>
      </c>
      <c r="Q75" s="4" t="s">
        <v>160</v>
      </c>
      <c r="R75" s="4" t="s">
        <v>543</v>
      </c>
      <c r="S75" s="5"/>
      <c r="T75" s="5"/>
      <c r="U75" s="7" t="str">
        <f>HYPERLINK("http://znanium.com/bookread2.php?book=559355","Ознакомиться")</f>
        <v>Ознакомиться</v>
      </c>
    </row>
    <row r="76" spans="1:21" s="8" customFormat="1" ht="33.75">
      <c r="A76" s="4"/>
      <c r="B76" s="5" t="s">
        <v>895</v>
      </c>
      <c r="C76" s="6">
        <v>889.9</v>
      </c>
      <c r="D76" s="4" t="s">
        <v>896</v>
      </c>
      <c r="E76" s="4" t="s">
        <v>897</v>
      </c>
      <c r="F76" s="4" t="s">
        <v>898</v>
      </c>
      <c r="G76" s="5" t="s">
        <v>153</v>
      </c>
      <c r="H76" s="4" t="s">
        <v>608</v>
      </c>
      <c r="I76" s="4" t="s">
        <v>155</v>
      </c>
      <c r="J76" s="5">
        <v>1</v>
      </c>
      <c r="K76" s="5">
        <v>360</v>
      </c>
      <c r="L76" s="5">
        <v>2017</v>
      </c>
      <c r="M76" s="5" t="s">
        <v>899</v>
      </c>
      <c r="N76" s="4" t="s">
        <v>157</v>
      </c>
      <c r="O76" s="4" t="s">
        <v>388</v>
      </c>
      <c r="P76" s="4" t="s">
        <v>159</v>
      </c>
      <c r="Q76" s="4" t="s">
        <v>160</v>
      </c>
      <c r="R76" s="4"/>
      <c r="S76" s="5"/>
      <c r="T76" s="5"/>
      <c r="U76" s="7" t="str">
        <f>HYPERLINK("http://znanium.com/bookread2.php?book=635086","Ознакомиться")</f>
        <v>Ознакомиться</v>
      </c>
    </row>
    <row r="77" spans="1:21" s="8" customFormat="1" ht="78.75">
      <c r="A77" s="4"/>
      <c r="B77" s="5" t="s">
        <v>900</v>
      </c>
      <c r="C77" s="6">
        <v>629.9</v>
      </c>
      <c r="D77" s="4" t="s">
        <v>901</v>
      </c>
      <c r="E77" s="4" t="s">
        <v>902</v>
      </c>
      <c r="F77" s="4" t="s">
        <v>817</v>
      </c>
      <c r="G77" s="5" t="s">
        <v>153</v>
      </c>
      <c r="H77" s="4" t="s">
        <v>608</v>
      </c>
      <c r="I77" s="4" t="s">
        <v>155</v>
      </c>
      <c r="J77" s="5">
        <v>20</v>
      </c>
      <c r="K77" s="5">
        <v>240</v>
      </c>
      <c r="L77" s="5">
        <v>2017</v>
      </c>
      <c r="M77" s="5" t="s">
        <v>903</v>
      </c>
      <c r="N77" s="4" t="s">
        <v>157</v>
      </c>
      <c r="O77" s="4" t="s">
        <v>201</v>
      </c>
      <c r="P77" s="4" t="s">
        <v>159</v>
      </c>
      <c r="Q77" s="4" t="s">
        <v>160</v>
      </c>
      <c r="R77" s="4" t="s">
        <v>904</v>
      </c>
      <c r="S77" s="5"/>
      <c r="T77" s="5"/>
      <c r="U77" s="7" t="str">
        <f>HYPERLINK("http://znanium.com/bookread2.php?book=567081","Ознакомиться")</f>
        <v>Ознакомиться</v>
      </c>
    </row>
    <row r="78" spans="1:21" s="8" customFormat="1" ht="33.75">
      <c r="A78" s="4"/>
      <c r="B78" s="5" t="s">
        <v>905</v>
      </c>
      <c r="C78" s="6">
        <v>944.9</v>
      </c>
      <c r="D78" s="4" t="s">
        <v>906</v>
      </c>
      <c r="E78" s="4" t="s">
        <v>907</v>
      </c>
      <c r="F78" s="4" t="s">
        <v>776</v>
      </c>
      <c r="G78" s="5" t="s">
        <v>153</v>
      </c>
      <c r="H78" s="4" t="s">
        <v>199</v>
      </c>
      <c r="I78" s="4" t="s">
        <v>228</v>
      </c>
      <c r="J78" s="5">
        <v>1</v>
      </c>
      <c r="K78" s="5">
        <v>400</v>
      </c>
      <c r="L78" s="5">
        <v>2017</v>
      </c>
      <c r="M78" s="5" t="s">
        <v>908</v>
      </c>
      <c r="N78" s="4" t="s">
        <v>157</v>
      </c>
      <c r="O78" s="4" t="s">
        <v>388</v>
      </c>
      <c r="P78" s="4" t="s">
        <v>216</v>
      </c>
      <c r="Q78" s="4" t="s">
        <v>160</v>
      </c>
      <c r="R78" s="4" t="s">
        <v>353</v>
      </c>
      <c r="S78" s="5"/>
      <c r="T78" s="5"/>
      <c r="U78" s="7" t="str">
        <f>HYPERLINK("http://znanium.com/bookread2.php?book=896729","Ознакомиться")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1" sqref="F1:I5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1604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33.75">
      <c r="A9" s="4"/>
      <c r="B9" s="5" t="s">
        <v>1574</v>
      </c>
      <c r="C9" s="6">
        <v>929.9</v>
      </c>
      <c r="D9" s="4" t="s">
        <v>1575</v>
      </c>
      <c r="E9" s="4" t="s">
        <v>1576</v>
      </c>
      <c r="F9" s="4" t="s">
        <v>1577</v>
      </c>
      <c r="G9" s="5" t="s">
        <v>153</v>
      </c>
      <c r="H9" s="4" t="s">
        <v>608</v>
      </c>
      <c r="I9" s="4"/>
      <c r="J9" s="5">
        <v>1</v>
      </c>
      <c r="K9" s="5">
        <v>368</v>
      </c>
      <c r="L9" s="5">
        <v>2017</v>
      </c>
      <c r="M9" s="5" t="s">
        <v>1578</v>
      </c>
      <c r="N9" s="4" t="s">
        <v>214</v>
      </c>
      <c r="O9" s="4" t="s">
        <v>215</v>
      </c>
      <c r="P9" s="4" t="s">
        <v>159</v>
      </c>
      <c r="Q9" s="4" t="s">
        <v>160</v>
      </c>
      <c r="R9" s="4"/>
      <c r="S9" s="5"/>
      <c r="T9" s="5"/>
      <c r="U9" s="7" t="str">
        <f>HYPERLINK("http://znanium.com/bookread2.php?book=780649","Ознакомиться")</f>
        <v>Ознакомиться</v>
      </c>
    </row>
    <row r="10" spans="1:21" s="8" customFormat="1" ht="67.5">
      <c r="A10" s="4"/>
      <c r="B10" s="5" t="s">
        <v>909</v>
      </c>
      <c r="C10" s="6">
        <v>920</v>
      </c>
      <c r="D10" s="4" t="s">
        <v>910</v>
      </c>
      <c r="E10" s="4" t="s">
        <v>911</v>
      </c>
      <c r="F10" s="4" t="s">
        <v>912</v>
      </c>
      <c r="G10" s="5" t="s">
        <v>153</v>
      </c>
      <c r="H10" s="4" t="s">
        <v>199</v>
      </c>
      <c r="I10" s="4" t="s">
        <v>155</v>
      </c>
      <c r="J10" s="5">
        <v>1</v>
      </c>
      <c r="K10" s="5">
        <v>368</v>
      </c>
      <c r="L10" s="5">
        <v>2017</v>
      </c>
      <c r="M10" s="5" t="s">
        <v>913</v>
      </c>
      <c r="N10" s="4" t="s">
        <v>157</v>
      </c>
      <c r="O10" s="4" t="s">
        <v>388</v>
      </c>
      <c r="P10" s="4" t="s">
        <v>216</v>
      </c>
      <c r="Q10" s="4" t="s">
        <v>160</v>
      </c>
      <c r="R10" s="4" t="s">
        <v>914</v>
      </c>
      <c r="S10" s="5"/>
      <c r="T10" s="5"/>
      <c r="U10" s="7" t="str">
        <f>HYPERLINK("http://znanium.com/bookread2.php?book=537054","Ознакомиться")</f>
        <v>Ознакомиться</v>
      </c>
    </row>
    <row r="11" spans="1:21" s="8" customFormat="1" ht="45">
      <c r="A11" s="4"/>
      <c r="B11" s="5" t="s">
        <v>621</v>
      </c>
      <c r="C11" s="6">
        <v>1150</v>
      </c>
      <c r="D11" s="4" t="s">
        <v>622</v>
      </c>
      <c r="E11" s="4" t="s">
        <v>623</v>
      </c>
      <c r="F11" s="4" t="s">
        <v>624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445</v>
      </c>
      <c r="L11" s="5">
        <v>2018</v>
      </c>
      <c r="M11" s="5" t="s">
        <v>625</v>
      </c>
      <c r="N11" s="4" t="s">
        <v>157</v>
      </c>
      <c r="O11" s="4" t="s">
        <v>388</v>
      </c>
      <c r="P11" s="4" t="s">
        <v>216</v>
      </c>
      <c r="Q11" s="4" t="s">
        <v>160</v>
      </c>
      <c r="R11" s="4" t="s">
        <v>626</v>
      </c>
      <c r="S11" s="5"/>
      <c r="T11" s="5"/>
      <c r="U11" s="7" t="str">
        <f>HYPERLINK("http://znanium.com/bookread2.php?book=941709","Ознакомиться")</f>
        <v>Ознакомиться</v>
      </c>
    </row>
    <row r="12" spans="1:21" s="8" customFormat="1" ht="78.75">
      <c r="A12" s="4"/>
      <c r="B12" s="5" t="s">
        <v>641</v>
      </c>
      <c r="C12" s="6">
        <v>920</v>
      </c>
      <c r="D12" s="4" t="s">
        <v>642</v>
      </c>
      <c r="E12" s="4" t="s">
        <v>643</v>
      </c>
      <c r="F12" s="4" t="s">
        <v>644</v>
      </c>
      <c r="G12" s="5" t="s">
        <v>153</v>
      </c>
      <c r="H12" s="4" t="s">
        <v>199</v>
      </c>
      <c r="I12" s="4" t="s">
        <v>155</v>
      </c>
      <c r="J12" s="5">
        <v>16</v>
      </c>
      <c r="K12" s="5">
        <v>368</v>
      </c>
      <c r="L12" s="5">
        <v>2018</v>
      </c>
      <c r="M12" s="5" t="s">
        <v>645</v>
      </c>
      <c r="N12" s="4" t="s">
        <v>157</v>
      </c>
      <c r="O12" s="4" t="s">
        <v>388</v>
      </c>
      <c r="P12" s="4" t="s">
        <v>216</v>
      </c>
      <c r="Q12" s="4" t="s">
        <v>160</v>
      </c>
      <c r="R12" s="4" t="s">
        <v>329</v>
      </c>
      <c r="S12" s="5"/>
      <c r="T12" s="5"/>
      <c r="U12" s="5"/>
    </row>
    <row r="13" spans="1:21" s="8" customFormat="1" ht="67.5">
      <c r="A13" s="4"/>
      <c r="B13" s="5" t="s">
        <v>663</v>
      </c>
      <c r="C13" s="6">
        <v>979.9</v>
      </c>
      <c r="D13" s="4" t="s">
        <v>664</v>
      </c>
      <c r="E13" s="4" t="s">
        <v>665</v>
      </c>
      <c r="F13" s="4" t="s">
        <v>666</v>
      </c>
      <c r="G13" s="5" t="s">
        <v>153</v>
      </c>
      <c r="H13" s="4" t="s">
        <v>364</v>
      </c>
      <c r="I13" s="4" t="s">
        <v>228</v>
      </c>
      <c r="J13" s="5">
        <v>16</v>
      </c>
      <c r="K13" s="5">
        <v>416</v>
      </c>
      <c r="L13" s="5">
        <v>2017</v>
      </c>
      <c r="M13" s="5" t="s">
        <v>667</v>
      </c>
      <c r="N13" s="4" t="s">
        <v>157</v>
      </c>
      <c r="O13" s="4" t="s">
        <v>388</v>
      </c>
      <c r="P13" s="4" t="s">
        <v>216</v>
      </c>
      <c r="Q13" s="4" t="s">
        <v>160</v>
      </c>
      <c r="R13" s="4" t="s">
        <v>668</v>
      </c>
      <c r="S13" s="5"/>
      <c r="T13" s="5"/>
      <c r="U13" s="7" t="str">
        <f>HYPERLINK("http://znanium.com/bookread2.php?book=945331","Ознакомиться")</f>
        <v>Ознакомиться</v>
      </c>
    </row>
    <row r="14" spans="1:21" s="8" customFormat="1" ht="56.25">
      <c r="A14" s="4"/>
      <c r="B14" s="5" t="s">
        <v>669</v>
      </c>
      <c r="C14" s="6">
        <v>1080</v>
      </c>
      <c r="D14" s="4" t="s">
        <v>670</v>
      </c>
      <c r="E14" s="4" t="s">
        <v>671</v>
      </c>
      <c r="F14" s="4" t="s">
        <v>672</v>
      </c>
      <c r="G14" s="5" t="s">
        <v>153</v>
      </c>
      <c r="H14" s="4" t="s">
        <v>199</v>
      </c>
      <c r="I14" s="4" t="s">
        <v>155</v>
      </c>
      <c r="J14" s="5">
        <v>1</v>
      </c>
      <c r="K14" s="5">
        <v>432</v>
      </c>
      <c r="L14" s="5">
        <v>2018</v>
      </c>
      <c r="M14" s="5" t="s">
        <v>673</v>
      </c>
      <c r="N14" s="4" t="s">
        <v>157</v>
      </c>
      <c r="O14" s="4" t="s">
        <v>388</v>
      </c>
      <c r="P14" s="4" t="s">
        <v>216</v>
      </c>
      <c r="Q14" s="4" t="s">
        <v>160</v>
      </c>
      <c r="R14" s="4" t="s">
        <v>674</v>
      </c>
      <c r="S14" s="5"/>
      <c r="T14" s="5"/>
      <c r="U14" s="7" t="str">
        <f>HYPERLINK("http://znanium.com/bookread2.php?book=915902","Ознакомиться")</f>
        <v>Ознакомиться</v>
      </c>
    </row>
    <row r="15" spans="1:21" s="8" customFormat="1" ht="45">
      <c r="A15" s="4"/>
      <c r="B15" s="5" t="s">
        <v>1579</v>
      </c>
      <c r="C15" s="6">
        <v>1200</v>
      </c>
      <c r="D15" s="4" t="s">
        <v>1580</v>
      </c>
      <c r="E15" s="4" t="s">
        <v>1581</v>
      </c>
      <c r="F15" s="4" t="s">
        <v>1582</v>
      </c>
      <c r="G15" s="5" t="s">
        <v>153</v>
      </c>
      <c r="H15" s="4" t="s">
        <v>154</v>
      </c>
      <c r="I15" s="4" t="s">
        <v>155</v>
      </c>
      <c r="J15" s="5">
        <v>1</v>
      </c>
      <c r="K15" s="5">
        <v>528</v>
      </c>
      <c r="L15" s="5">
        <v>2018</v>
      </c>
      <c r="M15" s="5" t="s">
        <v>1583</v>
      </c>
      <c r="N15" s="4" t="s">
        <v>314</v>
      </c>
      <c r="O15" s="4" t="s">
        <v>1584</v>
      </c>
      <c r="P15" s="4" t="s">
        <v>216</v>
      </c>
      <c r="Q15" s="4" t="s">
        <v>160</v>
      </c>
      <c r="R15" s="4" t="s">
        <v>1585</v>
      </c>
      <c r="S15" s="5"/>
      <c r="T15" s="5"/>
      <c r="U15" s="7" t="str">
        <f>HYPERLINK("http://znanium.com/bookread2.php?book=939217","Ознакомиться")</f>
        <v>Ознакомиться</v>
      </c>
    </row>
    <row r="16" spans="1:21" s="8" customFormat="1" ht="90">
      <c r="A16" s="4"/>
      <c r="B16" s="5" t="s">
        <v>692</v>
      </c>
      <c r="C16" s="6">
        <v>480</v>
      </c>
      <c r="D16" s="4" t="s">
        <v>693</v>
      </c>
      <c r="E16" s="4" t="s">
        <v>694</v>
      </c>
      <c r="F16" s="4" t="s">
        <v>695</v>
      </c>
      <c r="G16" s="5" t="s">
        <v>153</v>
      </c>
      <c r="H16" s="4" t="s">
        <v>199</v>
      </c>
      <c r="I16" s="4" t="s">
        <v>155</v>
      </c>
      <c r="J16" s="5">
        <v>1</v>
      </c>
      <c r="K16" s="5">
        <v>190</v>
      </c>
      <c r="L16" s="5">
        <v>2018</v>
      </c>
      <c r="M16" s="5" t="s">
        <v>696</v>
      </c>
      <c r="N16" s="4" t="s">
        <v>157</v>
      </c>
      <c r="O16" s="4" t="s">
        <v>388</v>
      </c>
      <c r="P16" s="4" t="s">
        <v>216</v>
      </c>
      <c r="Q16" s="4" t="s">
        <v>160</v>
      </c>
      <c r="R16" s="4" t="s">
        <v>697</v>
      </c>
      <c r="S16" s="5"/>
      <c r="T16" s="5"/>
      <c r="U16" s="7" t="str">
        <f>HYPERLINK("http://znanium.com/bookread2.php?book=938938","Ознакомиться")</f>
        <v>Ознакомиться</v>
      </c>
    </row>
    <row r="17" spans="1:21" s="8" customFormat="1" ht="67.5">
      <c r="A17" s="4"/>
      <c r="B17" s="5" t="s">
        <v>698</v>
      </c>
      <c r="C17" s="6">
        <v>1324.9</v>
      </c>
      <c r="D17" s="4" t="s">
        <v>699</v>
      </c>
      <c r="E17" s="4" t="s">
        <v>694</v>
      </c>
      <c r="F17" s="4" t="s">
        <v>700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464</v>
      </c>
      <c r="L17" s="5">
        <v>2018</v>
      </c>
      <c r="M17" s="5" t="s">
        <v>701</v>
      </c>
      <c r="N17" s="4" t="s">
        <v>157</v>
      </c>
      <c r="O17" s="4" t="s">
        <v>388</v>
      </c>
      <c r="P17" s="4" t="s">
        <v>216</v>
      </c>
      <c r="Q17" s="4" t="s">
        <v>160</v>
      </c>
      <c r="R17" s="4" t="s">
        <v>702</v>
      </c>
      <c r="S17" s="5"/>
      <c r="T17" s="5"/>
      <c r="U17" s="7" t="str">
        <f>HYPERLINK("http://znanium.com/bookread2.php?book=882119","Ознакомиться")</f>
        <v>Ознакомиться</v>
      </c>
    </row>
    <row r="18" spans="1:21" s="8" customFormat="1" ht="45">
      <c r="A18" s="4"/>
      <c r="B18" s="5" t="s">
        <v>1586</v>
      </c>
      <c r="C18" s="6">
        <v>1360</v>
      </c>
      <c r="D18" s="4" t="s">
        <v>1587</v>
      </c>
      <c r="E18" s="4" t="s">
        <v>1588</v>
      </c>
      <c r="F18" s="4" t="s">
        <v>1589</v>
      </c>
      <c r="G18" s="5" t="s">
        <v>153</v>
      </c>
      <c r="H18" s="4" t="s">
        <v>154</v>
      </c>
      <c r="I18" s="4"/>
      <c r="J18" s="5">
        <v>1</v>
      </c>
      <c r="K18" s="5">
        <v>544</v>
      </c>
      <c r="L18" s="5">
        <v>2017</v>
      </c>
      <c r="M18" s="5" t="s">
        <v>1590</v>
      </c>
      <c r="N18" s="4" t="s">
        <v>214</v>
      </c>
      <c r="O18" s="4" t="s">
        <v>537</v>
      </c>
      <c r="P18" s="4" t="s">
        <v>159</v>
      </c>
      <c r="Q18" s="4" t="s">
        <v>160</v>
      </c>
      <c r="R18" s="4" t="s">
        <v>1591</v>
      </c>
      <c r="S18" s="5"/>
      <c r="T18" s="5"/>
      <c r="U18" s="7" t="str">
        <f>HYPERLINK("http://znanium.com/bookread2.php?book=774755","Ознакомиться")</f>
        <v>Ознакомиться</v>
      </c>
    </row>
    <row r="19" spans="1:21" s="8" customFormat="1" ht="78.75">
      <c r="A19" s="4"/>
      <c r="B19" s="5" t="s">
        <v>323</v>
      </c>
      <c r="C19" s="6">
        <v>809.9</v>
      </c>
      <c r="D19" s="4" t="s">
        <v>324</v>
      </c>
      <c r="E19" s="4" t="s">
        <v>325</v>
      </c>
      <c r="F19" s="4" t="s">
        <v>326</v>
      </c>
      <c r="G19" s="5" t="s">
        <v>153</v>
      </c>
      <c r="H19" s="4" t="s">
        <v>199</v>
      </c>
      <c r="I19" s="4" t="s">
        <v>155</v>
      </c>
      <c r="J19" s="5">
        <v>1</v>
      </c>
      <c r="K19" s="5">
        <v>320</v>
      </c>
      <c r="L19" s="5">
        <v>2018</v>
      </c>
      <c r="M19" s="5" t="s">
        <v>327</v>
      </c>
      <c r="N19" s="4" t="s">
        <v>314</v>
      </c>
      <c r="O19" s="4" t="s">
        <v>328</v>
      </c>
      <c r="P19" s="4" t="s">
        <v>159</v>
      </c>
      <c r="Q19" s="4" t="s">
        <v>160</v>
      </c>
      <c r="R19" s="4" t="s">
        <v>329</v>
      </c>
      <c r="S19" s="5"/>
      <c r="T19" s="5"/>
      <c r="U19" s="7" t="str">
        <f>HYPERLINK("http://znanium.com/bookread2.php?book=913326","Ознакомиться")</f>
        <v>Ознакомиться</v>
      </c>
    </row>
    <row r="20" spans="1:21" s="8" customFormat="1" ht="33.75">
      <c r="A20" s="4"/>
      <c r="B20" s="5" t="s">
        <v>915</v>
      </c>
      <c r="C20" s="6">
        <v>799.9</v>
      </c>
      <c r="D20" s="4" t="s">
        <v>916</v>
      </c>
      <c r="E20" s="4" t="s">
        <v>917</v>
      </c>
      <c r="F20" s="4" t="s">
        <v>879</v>
      </c>
      <c r="G20" s="5" t="s">
        <v>153</v>
      </c>
      <c r="H20" s="4" t="s">
        <v>608</v>
      </c>
      <c r="I20" s="4"/>
      <c r="J20" s="5">
        <v>1</v>
      </c>
      <c r="K20" s="5">
        <v>320</v>
      </c>
      <c r="L20" s="5">
        <v>2018</v>
      </c>
      <c r="M20" s="5" t="s">
        <v>918</v>
      </c>
      <c r="N20" s="4" t="s">
        <v>157</v>
      </c>
      <c r="O20" s="4" t="s">
        <v>388</v>
      </c>
      <c r="P20" s="4" t="s">
        <v>159</v>
      </c>
      <c r="Q20" s="4" t="s">
        <v>160</v>
      </c>
      <c r="R20" s="4"/>
      <c r="S20" s="5"/>
      <c r="T20" s="5"/>
      <c r="U20" s="7" t="str">
        <f>HYPERLINK("http://znanium.com/bookread2.php?book=754287","Ознакомиться")</f>
        <v>Ознакомиться</v>
      </c>
    </row>
    <row r="21" spans="1:21" s="8" customFormat="1" ht="56.25">
      <c r="A21" s="4"/>
      <c r="B21" s="5" t="s">
        <v>731</v>
      </c>
      <c r="C21" s="6">
        <v>520</v>
      </c>
      <c r="D21" s="4" t="s">
        <v>732</v>
      </c>
      <c r="E21" s="4" t="s">
        <v>733</v>
      </c>
      <c r="F21" s="4" t="s">
        <v>734</v>
      </c>
      <c r="G21" s="5" t="s">
        <v>153</v>
      </c>
      <c r="H21" s="4" t="s">
        <v>199</v>
      </c>
      <c r="I21" s="4" t="s">
        <v>155</v>
      </c>
      <c r="J21" s="5">
        <v>1</v>
      </c>
      <c r="K21" s="5">
        <v>208</v>
      </c>
      <c r="L21" s="5">
        <v>2018</v>
      </c>
      <c r="M21" s="5" t="s">
        <v>735</v>
      </c>
      <c r="N21" s="4" t="s">
        <v>157</v>
      </c>
      <c r="O21" s="4" t="s">
        <v>388</v>
      </c>
      <c r="P21" s="4" t="s">
        <v>216</v>
      </c>
      <c r="Q21" s="4" t="s">
        <v>160</v>
      </c>
      <c r="R21" s="4" t="s">
        <v>736</v>
      </c>
      <c r="S21" s="5"/>
      <c r="T21" s="5"/>
      <c r="U21" s="7" t="str">
        <f>HYPERLINK("http://znanium.com/bookread2.php?book=927190","Ознакомиться")</f>
        <v>Ознакомиться</v>
      </c>
    </row>
    <row r="22" spans="1:21" s="8" customFormat="1" ht="67.5">
      <c r="A22" s="4"/>
      <c r="B22" s="5" t="s">
        <v>760</v>
      </c>
      <c r="C22" s="6">
        <v>594.9</v>
      </c>
      <c r="D22" s="4" t="s">
        <v>761</v>
      </c>
      <c r="E22" s="4" t="s">
        <v>762</v>
      </c>
      <c r="F22" s="4" t="s">
        <v>763</v>
      </c>
      <c r="G22" s="5" t="s">
        <v>153</v>
      </c>
      <c r="H22" s="4" t="s">
        <v>364</v>
      </c>
      <c r="I22" s="4" t="s">
        <v>228</v>
      </c>
      <c r="J22" s="5">
        <v>24</v>
      </c>
      <c r="K22" s="5">
        <v>256</v>
      </c>
      <c r="L22" s="5">
        <v>2017</v>
      </c>
      <c r="M22" s="5" t="s">
        <v>764</v>
      </c>
      <c r="N22" s="4" t="s">
        <v>157</v>
      </c>
      <c r="O22" s="4" t="s">
        <v>242</v>
      </c>
      <c r="P22" s="4" t="s">
        <v>216</v>
      </c>
      <c r="Q22" s="4" t="s">
        <v>160</v>
      </c>
      <c r="R22" s="4" t="s">
        <v>765</v>
      </c>
      <c r="S22" s="5"/>
      <c r="T22" s="5"/>
      <c r="U22" s="7" t="str">
        <f>HYPERLINK("http://znanium.com/bookread2.php?book=447721","Ознакомиться")</f>
        <v>Ознакомиться</v>
      </c>
    </row>
    <row r="23" spans="1:21" s="8" customFormat="1" ht="33.75">
      <c r="A23" s="4"/>
      <c r="B23" s="5" t="s">
        <v>341</v>
      </c>
      <c r="C23" s="6">
        <v>774.9</v>
      </c>
      <c r="D23" s="4" t="s">
        <v>342</v>
      </c>
      <c r="E23" s="4" t="s">
        <v>343</v>
      </c>
      <c r="F23" s="4" t="s">
        <v>344</v>
      </c>
      <c r="G23" s="5" t="s">
        <v>153</v>
      </c>
      <c r="H23" s="4" t="s">
        <v>277</v>
      </c>
      <c r="I23" s="4" t="s">
        <v>228</v>
      </c>
      <c r="J23" s="5">
        <v>1</v>
      </c>
      <c r="K23" s="5">
        <v>308</v>
      </c>
      <c r="L23" s="5">
        <v>2018</v>
      </c>
      <c r="M23" s="5" t="s">
        <v>345</v>
      </c>
      <c r="N23" s="4" t="s">
        <v>314</v>
      </c>
      <c r="O23" s="4" t="s">
        <v>346</v>
      </c>
      <c r="P23" s="4" t="s">
        <v>159</v>
      </c>
      <c r="Q23" s="4" t="s">
        <v>160</v>
      </c>
      <c r="R23" s="4"/>
      <c r="S23" s="5" t="s">
        <v>162</v>
      </c>
      <c r="T23" s="5"/>
      <c r="U23" s="7" t="str">
        <f>HYPERLINK("http://znanium.com/bookread2.php?book=512202","Ознакомиться")</f>
        <v>Ознакомиться</v>
      </c>
    </row>
    <row r="24" spans="1:21" s="8" customFormat="1" ht="45">
      <c r="A24" s="4"/>
      <c r="B24" s="5" t="s">
        <v>773</v>
      </c>
      <c r="C24" s="6">
        <v>1040</v>
      </c>
      <c r="D24" s="4" t="s">
        <v>774</v>
      </c>
      <c r="E24" s="4" t="s">
        <v>775</v>
      </c>
      <c r="F24" s="4" t="s">
        <v>776</v>
      </c>
      <c r="G24" s="5" t="s">
        <v>153</v>
      </c>
      <c r="H24" s="4" t="s">
        <v>199</v>
      </c>
      <c r="I24" s="4" t="s">
        <v>155</v>
      </c>
      <c r="J24" s="5">
        <v>1</v>
      </c>
      <c r="K24" s="5">
        <v>416</v>
      </c>
      <c r="L24" s="5">
        <v>2017</v>
      </c>
      <c r="M24" s="5" t="s">
        <v>777</v>
      </c>
      <c r="N24" s="4" t="s">
        <v>157</v>
      </c>
      <c r="O24" s="4" t="s">
        <v>388</v>
      </c>
      <c r="P24" s="4" t="s">
        <v>216</v>
      </c>
      <c r="Q24" s="4" t="s">
        <v>160</v>
      </c>
      <c r="R24" s="4" t="s">
        <v>626</v>
      </c>
      <c r="S24" s="5"/>
      <c r="T24" s="5"/>
      <c r="U24" s="7" t="str">
        <f>HYPERLINK("http://znanium.com/bookread2.php?book=899656","Ознакомиться")</f>
        <v>Ознакомиться</v>
      </c>
    </row>
    <row r="25" spans="1:21" s="8" customFormat="1" ht="56.25">
      <c r="A25" s="4"/>
      <c r="B25" s="5" t="s">
        <v>778</v>
      </c>
      <c r="C25" s="6">
        <v>400</v>
      </c>
      <c r="D25" s="4" t="s">
        <v>779</v>
      </c>
      <c r="E25" s="4" t="s">
        <v>780</v>
      </c>
      <c r="F25" s="4" t="s">
        <v>781</v>
      </c>
      <c r="G25" s="5" t="s">
        <v>147</v>
      </c>
      <c r="H25" s="4" t="s">
        <v>199</v>
      </c>
      <c r="I25" s="4"/>
      <c r="J25" s="5">
        <v>1</v>
      </c>
      <c r="K25" s="5">
        <v>96</v>
      </c>
      <c r="L25" s="5">
        <v>2018</v>
      </c>
      <c r="M25" s="5" t="s">
        <v>782</v>
      </c>
      <c r="N25" s="4" t="s">
        <v>157</v>
      </c>
      <c r="O25" s="4" t="s">
        <v>388</v>
      </c>
      <c r="P25" s="4" t="s">
        <v>216</v>
      </c>
      <c r="Q25" s="4" t="s">
        <v>160</v>
      </c>
      <c r="R25" s="4" t="s">
        <v>783</v>
      </c>
      <c r="S25" s="5"/>
      <c r="T25" s="5"/>
      <c r="U25" s="5"/>
    </row>
    <row r="26" spans="1:21" s="8" customFormat="1" ht="45">
      <c r="A26" s="4"/>
      <c r="B26" s="5" t="s">
        <v>360</v>
      </c>
      <c r="C26" s="6">
        <v>1370</v>
      </c>
      <c r="D26" s="4" t="s">
        <v>361</v>
      </c>
      <c r="E26" s="4" t="s">
        <v>362</v>
      </c>
      <c r="F26" s="4" t="s">
        <v>363</v>
      </c>
      <c r="G26" s="5" t="s">
        <v>153</v>
      </c>
      <c r="H26" s="4" t="s">
        <v>364</v>
      </c>
      <c r="I26" s="4" t="s">
        <v>155</v>
      </c>
      <c r="J26" s="5">
        <v>12</v>
      </c>
      <c r="K26" s="5">
        <v>480</v>
      </c>
      <c r="L26" s="5">
        <v>2018</v>
      </c>
      <c r="M26" s="5" t="s">
        <v>365</v>
      </c>
      <c r="N26" s="4" t="s">
        <v>180</v>
      </c>
      <c r="O26" s="4" t="s">
        <v>366</v>
      </c>
      <c r="P26" s="4" t="s">
        <v>159</v>
      </c>
      <c r="Q26" s="4" t="s">
        <v>160</v>
      </c>
      <c r="R26" s="4" t="s">
        <v>243</v>
      </c>
      <c r="S26" s="5"/>
      <c r="T26" s="5"/>
      <c r="U26" s="7" t="str">
        <f>HYPERLINK("http://znanium.com/bookread2.php?book=915794","Ознакомиться")</f>
        <v>Ознакомиться</v>
      </c>
    </row>
    <row r="27" spans="1:21" s="8" customFormat="1" ht="45">
      <c r="A27" s="4"/>
      <c r="B27" s="5" t="s">
        <v>789</v>
      </c>
      <c r="C27" s="6">
        <v>820</v>
      </c>
      <c r="D27" s="4" t="s">
        <v>790</v>
      </c>
      <c r="E27" s="4" t="s">
        <v>362</v>
      </c>
      <c r="F27" s="4" t="s">
        <v>791</v>
      </c>
      <c r="G27" s="5" t="s">
        <v>153</v>
      </c>
      <c r="H27" s="4" t="s">
        <v>199</v>
      </c>
      <c r="I27" s="4" t="s">
        <v>228</v>
      </c>
      <c r="J27" s="5">
        <v>1</v>
      </c>
      <c r="K27" s="5">
        <v>288</v>
      </c>
      <c r="L27" s="5">
        <v>2018</v>
      </c>
      <c r="M27" s="5" t="s">
        <v>792</v>
      </c>
      <c r="N27" s="4" t="s">
        <v>180</v>
      </c>
      <c r="O27" s="4" t="s">
        <v>366</v>
      </c>
      <c r="P27" s="4" t="s">
        <v>216</v>
      </c>
      <c r="Q27" s="4" t="s">
        <v>160</v>
      </c>
      <c r="R27" s="4" t="s">
        <v>626</v>
      </c>
      <c r="S27" s="5"/>
      <c r="T27" s="5"/>
      <c r="U27" s="7" t="str">
        <f>HYPERLINK("http://znanium.com/bookread2.php?book=918074","Ознакомиться")</f>
        <v>Ознакомиться</v>
      </c>
    </row>
    <row r="28" spans="1:21" s="8" customFormat="1" ht="45">
      <c r="A28" s="4"/>
      <c r="B28" s="5" t="s">
        <v>803</v>
      </c>
      <c r="C28" s="6">
        <v>1084.9</v>
      </c>
      <c r="D28" s="4" t="s">
        <v>804</v>
      </c>
      <c r="E28" s="4" t="s">
        <v>805</v>
      </c>
      <c r="F28" s="4" t="s">
        <v>672</v>
      </c>
      <c r="G28" s="5" t="s">
        <v>153</v>
      </c>
      <c r="H28" s="4" t="s">
        <v>199</v>
      </c>
      <c r="I28" s="4" t="s">
        <v>155</v>
      </c>
      <c r="J28" s="5">
        <v>1</v>
      </c>
      <c r="K28" s="5">
        <v>432</v>
      </c>
      <c r="L28" s="5">
        <v>2017</v>
      </c>
      <c r="M28" s="5" t="s">
        <v>806</v>
      </c>
      <c r="N28" s="4" t="s">
        <v>157</v>
      </c>
      <c r="O28" s="4" t="s">
        <v>388</v>
      </c>
      <c r="P28" s="4" t="s">
        <v>216</v>
      </c>
      <c r="Q28" s="4" t="s">
        <v>160</v>
      </c>
      <c r="R28" s="4" t="s">
        <v>807</v>
      </c>
      <c r="S28" s="5"/>
      <c r="T28" s="5"/>
      <c r="U28" s="7" t="str">
        <f>HYPERLINK("http://znanium.com/bookread2.php?book=424031","Ознакомиться")</f>
        <v>Ознакомиться</v>
      </c>
    </row>
    <row r="29" spans="1:21" s="8" customFormat="1" ht="45">
      <c r="A29" s="4"/>
      <c r="B29" s="5" t="s">
        <v>1592</v>
      </c>
      <c r="C29" s="6">
        <v>799.9</v>
      </c>
      <c r="D29" s="4" t="s">
        <v>1593</v>
      </c>
      <c r="E29" s="4" t="s">
        <v>1533</v>
      </c>
      <c r="F29" s="4" t="s">
        <v>1594</v>
      </c>
      <c r="G29" s="5" t="s">
        <v>153</v>
      </c>
      <c r="H29" s="4" t="s">
        <v>199</v>
      </c>
      <c r="I29" s="4" t="s">
        <v>228</v>
      </c>
      <c r="J29" s="5">
        <v>1</v>
      </c>
      <c r="K29" s="5">
        <v>368</v>
      </c>
      <c r="L29" s="5">
        <v>2016</v>
      </c>
      <c r="M29" s="5" t="s">
        <v>1595</v>
      </c>
      <c r="N29" s="4" t="s">
        <v>180</v>
      </c>
      <c r="O29" s="4" t="s">
        <v>585</v>
      </c>
      <c r="P29" s="4" t="s">
        <v>159</v>
      </c>
      <c r="Q29" s="4" t="s">
        <v>160</v>
      </c>
      <c r="R29" s="4" t="s">
        <v>1596</v>
      </c>
      <c r="S29" s="5"/>
      <c r="T29" s="5"/>
      <c r="U29" s="5"/>
    </row>
    <row r="30" spans="1:21" s="8" customFormat="1" ht="33.75">
      <c r="A30" s="4"/>
      <c r="B30" s="5" t="s">
        <v>919</v>
      </c>
      <c r="C30" s="6">
        <v>649.9</v>
      </c>
      <c r="D30" s="4" t="s">
        <v>920</v>
      </c>
      <c r="E30" s="4" t="s">
        <v>878</v>
      </c>
      <c r="F30" s="4" t="s">
        <v>879</v>
      </c>
      <c r="G30" s="5" t="s">
        <v>153</v>
      </c>
      <c r="H30" s="4" t="s">
        <v>608</v>
      </c>
      <c r="I30" s="4" t="s">
        <v>155</v>
      </c>
      <c r="J30" s="5">
        <v>20</v>
      </c>
      <c r="K30" s="5">
        <v>256</v>
      </c>
      <c r="L30" s="5">
        <v>2017</v>
      </c>
      <c r="M30" s="5" t="s">
        <v>921</v>
      </c>
      <c r="N30" s="4" t="s">
        <v>157</v>
      </c>
      <c r="O30" s="4" t="s">
        <v>388</v>
      </c>
      <c r="P30" s="4" t="s">
        <v>159</v>
      </c>
      <c r="Q30" s="4" t="s">
        <v>160</v>
      </c>
      <c r="R30" s="4"/>
      <c r="S30" s="5"/>
      <c r="T30" s="5"/>
      <c r="U30" s="7" t="str">
        <f>HYPERLINK("http://znanium.com/bookread2.php?book=908679","Ознакомиться")</f>
        <v>Ознакомиться</v>
      </c>
    </row>
    <row r="31" spans="1:21" s="8" customFormat="1" ht="33.75">
      <c r="A31" s="4"/>
      <c r="B31" s="5" t="s">
        <v>922</v>
      </c>
      <c r="C31" s="6">
        <v>789.9</v>
      </c>
      <c r="D31" s="4" t="s">
        <v>923</v>
      </c>
      <c r="E31" s="4" t="s">
        <v>924</v>
      </c>
      <c r="F31" s="4" t="s">
        <v>879</v>
      </c>
      <c r="G31" s="5" t="s">
        <v>153</v>
      </c>
      <c r="H31" s="4" t="s">
        <v>608</v>
      </c>
      <c r="I31" s="4" t="s">
        <v>155</v>
      </c>
      <c r="J31" s="5">
        <v>1</v>
      </c>
      <c r="K31" s="5">
        <v>320</v>
      </c>
      <c r="L31" s="5">
        <v>2017</v>
      </c>
      <c r="M31" s="5" t="s">
        <v>925</v>
      </c>
      <c r="N31" s="4" t="s">
        <v>157</v>
      </c>
      <c r="O31" s="4" t="s">
        <v>388</v>
      </c>
      <c r="P31" s="4" t="s">
        <v>159</v>
      </c>
      <c r="Q31" s="4" t="s">
        <v>160</v>
      </c>
      <c r="R31" s="4"/>
      <c r="S31" s="5"/>
      <c r="T31" s="5"/>
      <c r="U31" s="7" t="str">
        <f>HYPERLINK("http://znanium.com/bookread2.php?book=635130","Ознакомиться")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1605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33.75">
      <c r="A9" s="4"/>
      <c r="B9" s="5" t="s">
        <v>1574</v>
      </c>
      <c r="C9" s="6">
        <v>929.9</v>
      </c>
      <c r="D9" s="4" t="s">
        <v>1575</v>
      </c>
      <c r="E9" s="4" t="s">
        <v>1576</v>
      </c>
      <c r="F9" s="4" t="s">
        <v>1577</v>
      </c>
      <c r="G9" s="5" t="s">
        <v>153</v>
      </c>
      <c r="H9" s="4" t="s">
        <v>608</v>
      </c>
      <c r="I9" s="4"/>
      <c r="J9" s="5">
        <v>1</v>
      </c>
      <c r="K9" s="5">
        <v>368</v>
      </c>
      <c r="L9" s="5">
        <v>2017</v>
      </c>
      <c r="M9" s="5" t="s">
        <v>1578</v>
      </c>
      <c r="N9" s="4" t="s">
        <v>214</v>
      </c>
      <c r="O9" s="4" t="s">
        <v>215</v>
      </c>
      <c r="P9" s="4" t="s">
        <v>159</v>
      </c>
      <c r="Q9" s="4" t="s">
        <v>160</v>
      </c>
      <c r="R9" s="4"/>
      <c r="S9" s="5"/>
      <c r="T9" s="5"/>
      <c r="U9" s="7" t="str">
        <f>HYPERLINK("http://znanium.com/bookread2.php?book=780649","Ознакомиться")</f>
        <v>Ознакомиться</v>
      </c>
    </row>
    <row r="10" spans="1:21" s="8" customFormat="1" ht="45">
      <c r="A10" s="4"/>
      <c r="B10" s="5" t="s">
        <v>636</v>
      </c>
      <c r="C10" s="6">
        <v>590</v>
      </c>
      <c r="D10" s="4" t="s">
        <v>637</v>
      </c>
      <c r="E10" s="4" t="s">
        <v>634</v>
      </c>
      <c r="F10" s="4" t="s">
        <v>638</v>
      </c>
      <c r="G10" s="5" t="s">
        <v>153</v>
      </c>
      <c r="H10" s="4" t="s">
        <v>364</v>
      </c>
      <c r="I10" s="4" t="s">
        <v>155</v>
      </c>
      <c r="J10" s="5">
        <v>1</v>
      </c>
      <c r="K10" s="5">
        <v>222</v>
      </c>
      <c r="L10" s="5">
        <v>2018</v>
      </c>
      <c r="M10" s="5" t="s">
        <v>639</v>
      </c>
      <c r="N10" s="4" t="s">
        <v>214</v>
      </c>
      <c r="O10" s="4" t="s">
        <v>537</v>
      </c>
      <c r="P10" s="4" t="s">
        <v>216</v>
      </c>
      <c r="Q10" s="4" t="s">
        <v>160</v>
      </c>
      <c r="R10" s="4" t="s">
        <v>640</v>
      </c>
      <c r="S10" s="5"/>
      <c r="T10" s="5"/>
      <c r="U10" s="7" t="str">
        <f>HYPERLINK("http://znanium.com/bookread2.php?book=927464","Ознакомиться")</f>
        <v>Ознакомиться</v>
      </c>
    </row>
    <row r="11" spans="1:21" s="8" customFormat="1" ht="45">
      <c r="A11" s="4"/>
      <c r="B11" s="5" t="s">
        <v>237</v>
      </c>
      <c r="C11" s="6">
        <v>919.9</v>
      </c>
      <c r="D11" s="4" t="s">
        <v>238</v>
      </c>
      <c r="E11" s="4" t="s">
        <v>239</v>
      </c>
      <c r="F11" s="4" t="s">
        <v>240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367</v>
      </c>
      <c r="L11" s="5">
        <v>2016</v>
      </c>
      <c r="M11" s="5" t="s">
        <v>241</v>
      </c>
      <c r="N11" s="4" t="s">
        <v>157</v>
      </c>
      <c r="O11" s="4" t="s">
        <v>242</v>
      </c>
      <c r="P11" s="4" t="s">
        <v>159</v>
      </c>
      <c r="Q11" s="4" t="s">
        <v>160</v>
      </c>
      <c r="R11" s="4" t="s">
        <v>243</v>
      </c>
      <c r="S11" s="5"/>
      <c r="T11" s="5"/>
      <c r="U11" s="5"/>
    </row>
    <row r="12" spans="1:21" s="8" customFormat="1" ht="67.5">
      <c r="A12" s="4"/>
      <c r="B12" s="5" t="s">
        <v>675</v>
      </c>
      <c r="C12" s="6">
        <v>970</v>
      </c>
      <c r="D12" s="4" t="s">
        <v>676</v>
      </c>
      <c r="E12" s="4" t="s">
        <v>677</v>
      </c>
      <c r="F12" s="4" t="s">
        <v>678</v>
      </c>
      <c r="G12" s="5" t="s">
        <v>153</v>
      </c>
      <c r="H12" s="4" t="s">
        <v>364</v>
      </c>
      <c r="I12" s="4" t="s">
        <v>155</v>
      </c>
      <c r="J12" s="5">
        <v>1</v>
      </c>
      <c r="K12" s="5">
        <v>367</v>
      </c>
      <c r="L12" s="5">
        <v>2018</v>
      </c>
      <c r="M12" s="5" t="s">
        <v>679</v>
      </c>
      <c r="N12" s="4" t="s">
        <v>157</v>
      </c>
      <c r="O12" s="4" t="s">
        <v>388</v>
      </c>
      <c r="P12" s="4" t="s">
        <v>216</v>
      </c>
      <c r="Q12" s="4" t="s">
        <v>160</v>
      </c>
      <c r="R12" s="4" t="s">
        <v>597</v>
      </c>
      <c r="S12" s="5"/>
      <c r="T12" s="5"/>
      <c r="U12" s="7" t="str">
        <f>HYPERLINK("http://znanium.com/bookread2.php?book=944899","Ознакомиться")</f>
        <v>Ознакомиться</v>
      </c>
    </row>
    <row r="13" spans="1:21" s="8" customFormat="1" ht="45">
      <c r="A13" s="4"/>
      <c r="B13" s="5" t="s">
        <v>1579</v>
      </c>
      <c r="C13" s="6">
        <v>1200</v>
      </c>
      <c r="D13" s="4" t="s">
        <v>1580</v>
      </c>
      <c r="E13" s="4" t="s">
        <v>1581</v>
      </c>
      <c r="F13" s="4" t="s">
        <v>1582</v>
      </c>
      <c r="G13" s="5" t="s">
        <v>153</v>
      </c>
      <c r="H13" s="4" t="s">
        <v>154</v>
      </c>
      <c r="I13" s="4" t="s">
        <v>155</v>
      </c>
      <c r="J13" s="5">
        <v>1</v>
      </c>
      <c r="K13" s="5">
        <v>528</v>
      </c>
      <c r="L13" s="5">
        <v>2018</v>
      </c>
      <c r="M13" s="5" t="s">
        <v>1583</v>
      </c>
      <c r="N13" s="4" t="s">
        <v>314</v>
      </c>
      <c r="O13" s="4" t="s">
        <v>1584</v>
      </c>
      <c r="P13" s="4" t="s">
        <v>216</v>
      </c>
      <c r="Q13" s="4" t="s">
        <v>160</v>
      </c>
      <c r="R13" s="4" t="s">
        <v>1585</v>
      </c>
      <c r="S13" s="5"/>
      <c r="T13" s="5"/>
      <c r="U13" s="7" t="str">
        <f>HYPERLINK("http://znanium.com/bookread2.php?book=939217","Ознакомиться")</f>
        <v>Ознакомиться</v>
      </c>
    </row>
    <row r="14" spans="1:21" s="8" customFormat="1" ht="56.25">
      <c r="A14" s="4"/>
      <c r="B14" s="5" t="s">
        <v>926</v>
      </c>
      <c r="C14" s="6">
        <v>290</v>
      </c>
      <c r="D14" s="4" t="s">
        <v>927</v>
      </c>
      <c r="E14" s="4" t="s">
        <v>928</v>
      </c>
      <c r="F14" s="4" t="s">
        <v>929</v>
      </c>
      <c r="G14" s="5" t="s">
        <v>147</v>
      </c>
      <c r="H14" s="4" t="s">
        <v>199</v>
      </c>
      <c r="I14" s="4" t="s">
        <v>155</v>
      </c>
      <c r="J14" s="5">
        <v>1</v>
      </c>
      <c r="K14" s="5">
        <v>97</v>
      </c>
      <c r="L14" s="5">
        <v>2018</v>
      </c>
      <c r="M14" s="5" t="s">
        <v>930</v>
      </c>
      <c r="N14" s="4" t="s">
        <v>214</v>
      </c>
      <c r="O14" s="4" t="s">
        <v>537</v>
      </c>
      <c r="P14" s="4" t="s">
        <v>216</v>
      </c>
      <c r="Q14" s="4" t="s">
        <v>160</v>
      </c>
      <c r="R14" s="4" t="s">
        <v>691</v>
      </c>
      <c r="S14" s="5"/>
      <c r="T14" s="5"/>
      <c r="U14" s="7" t="str">
        <f>HYPERLINK("http://znanium.com/bookread2.php?book=915852","Ознакомиться")</f>
        <v>Ознакомиться</v>
      </c>
    </row>
    <row r="15" spans="1:21" s="8" customFormat="1" ht="45">
      <c r="A15" s="4"/>
      <c r="B15" s="5" t="s">
        <v>1586</v>
      </c>
      <c r="C15" s="6">
        <v>1360</v>
      </c>
      <c r="D15" s="4" t="s">
        <v>1587</v>
      </c>
      <c r="E15" s="4" t="s">
        <v>1588</v>
      </c>
      <c r="F15" s="4" t="s">
        <v>1589</v>
      </c>
      <c r="G15" s="5" t="s">
        <v>153</v>
      </c>
      <c r="H15" s="4" t="s">
        <v>154</v>
      </c>
      <c r="I15" s="4"/>
      <c r="J15" s="5">
        <v>1</v>
      </c>
      <c r="K15" s="5">
        <v>544</v>
      </c>
      <c r="L15" s="5">
        <v>2017</v>
      </c>
      <c r="M15" s="5" t="s">
        <v>1590</v>
      </c>
      <c r="N15" s="4" t="s">
        <v>214</v>
      </c>
      <c r="O15" s="4" t="s">
        <v>537</v>
      </c>
      <c r="P15" s="4" t="s">
        <v>159</v>
      </c>
      <c r="Q15" s="4" t="s">
        <v>160</v>
      </c>
      <c r="R15" s="4" t="s">
        <v>1591</v>
      </c>
      <c r="S15" s="5"/>
      <c r="T15" s="5"/>
      <c r="U15" s="7" t="str">
        <f>HYPERLINK("http://znanium.com/bookread2.php?book=774755","Ознакомиться")</f>
        <v>Ознакомиться</v>
      </c>
    </row>
    <row r="16" spans="1:21" s="8" customFormat="1" ht="67.5">
      <c r="A16" s="4"/>
      <c r="B16" s="5" t="s">
        <v>309</v>
      </c>
      <c r="C16" s="6">
        <v>694.9</v>
      </c>
      <c r="D16" s="4" t="s">
        <v>310</v>
      </c>
      <c r="E16" s="4" t="s">
        <v>311</v>
      </c>
      <c r="F16" s="4" t="s">
        <v>312</v>
      </c>
      <c r="G16" s="5" t="s">
        <v>153</v>
      </c>
      <c r="H16" s="4" t="s">
        <v>277</v>
      </c>
      <c r="I16" s="4" t="s">
        <v>155</v>
      </c>
      <c r="J16" s="5">
        <v>20</v>
      </c>
      <c r="K16" s="5">
        <v>325</v>
      </c>
      <c r="L16" s="5">
        <v>2017</v>
      </c>
      <c r="M16" s="5" t="s">
        <v>313</v>
      </c>
      <c r="N16" s="4" t="s">
        <v>314</v>
      </c>
      <c r="O16" s="4" t="s">
        <v>315</v>
      </c>
      <c r="P16" s="4" t="s">
        <v>216</v>
      </c>
      <c r="Q16" s="4" t="s">
        <v>160</v>
      </c>
      <c r="R16" s="4" t="s">
        <v>316</v>
      </c>
      <c r="S16" s="5"/>
      <c r="T16" s="5"/>
      <c r="U16" s="7" t="str">
        <f>HYPERLINK("http://znanium.com/bookread2.php?book=415433","Ознакомиться")</f>
        <v>Ознакомиться</v>
      </c>
    </row>
    <row r="17" spans="1:21" s="8" customFormat="1" ht="78.75">
      <c r="A17" s="4"/>
      <c r="B17" s="5" t="s">
        <v>323</v>
      </c>
      <c r="C17" s="6">
        <v>809.9</v>
      </c>
      <c r="D17" s="4" t="s">
        <v>324</v>
      </c>
      <c r="E17" s="4" t="s">
        <v>325</v>
      </c>
      <c r="F17" s="4" t="s">
        <v>326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320</v>
      </c>
      <c r="L17" s="5">
        <v>2018</v>
      </c>
      <c r="M17" s="5" t="s">
        <v>327</v>
      </c>
      <c r="N17" s="4" t="s">
        <v>314</v>
      </c>
      <c r="O17" s="4" t="s">
        <v>328</v>
      </c>
      <c r="P17" s="4" t="s">
        <v>159</v>
      </c>
      <c r="Q17" s="4" t="s">
        <v>160</v>
      </c>
      <c r="R17" s="4" t="s">
        <v>329</v>
      </c>
      <c r="S17" s="5"/>
      <c r="T17" s="5"/>
      <c r="U17" s="7" t="str">
        <f>HYPERLINK("http://znanium.com/bookread2.php?book=913326","Ознакомиться")</f>
        <v>Ознакомиться</v>
      </c>
    </row>
    <row r="18" spans="1:21" s="8" customFormat="1" ht="33.75">
      <c r="A18" s="4"/>
      <c r="B18" s="5" t="s">
        <v>341</v>
      </c>
      <c r="C18" s="6">
        <v>774.9</v>
      </c>
      <c r="D18" s="4" t="s">
        <v>342</v>
      </c>
      <c r="E18" s="4" t="s">
        <v>343</v>
      </c>
      <c r="F18" s="4" t="s">
        <v>344</v>
      </c>
      <c r="G18" s="5" t="s">
        <v>153</v>
      </c>
      <c r="H18" s="4" t="s">
        <v>277</v>
      </c>
      <c r="I18" s="4" t="s">
        <v>228</v>
      </c>
      <c r="J18" s="5">
        <v>1</v>
      </c>
      <c r="K18" s="5">
        <v>308</v>
      </c>
      <c r="L18" s="5">
        <v>2018</v>
      </c>
      <c r="M18" s="5" t="s">
        <v>345</v>
      </c>
      <c r="N18" s="4" t="s">
        <v>314</v>
      </c>
      <c r="O18" s="4" t="s">
        <v>346</v>
      </c>
      <c r="P18" s="4" t="s">
        <v>159</v>
      </c>
      <c r="Q18" s="4" t="s">
        <v>160</v>
      </c>
      <c r="R18" s="4"/>
      <c r="S18" s="5" t="s">
        <v>162</v>
      </c>
      <c r="T18" s="5"/>
      <c r="U18" s="7" t="str">
        <f>HYPERLINK("http://znanium.com/bookread2.php?book=512202","Ознакомиться")</f>
        <v>Ознакомиться</v>
      </c>
    </row>
    <row r="19" spans="1:21" s="8" customFormat="1" ht="45">
      <c r="A19" s="4"/>
      <c r="B19" s="5" t="s">
        <v>360</v>
      </c>
      <c r="C19" s="6">
        <v>1370</v>
      </c>
      <c r="D19" s="4" t="s">
        <v>361</v>
      </c>
      <c r="E19" s="4" t="s">
        <v>362</v>
      </c>
      <c r="F19" s="4" t="s">
        <v>363</v>
      </c>
      <c r="G19" s="5" t="s">
        <v>153</v>
      </c>
      <c r="H19" s="4" t="s">
        <v>364</v>
      </c>
      <c r="I19" s="4" t="s">
        <v>155</v>
      </c>
      <c r="J19" s="5">
        <v>12</v>
      </c>
      <c r="K19" s="5">
        <v>480</v>
      </c>
      <c r="L19" s="5">
        <v>2018</v>
      </c>
      <c r="M19" s="5" t="s">
        <v>365</v>
      </c>
      <c r="N19" s="4" t="s">
        <v>180</v>
      </c>
      <c r="O19" s="4" t="s">
        <v>366</v>
      </c>
      <c r="P19" s="4" t="s">
        <v>159</v>
      </c>
      <c r="Q19" s="4" t="s">
        <v>160</v>
      </c>
      <c r="R19" s="4" t="s">
        <v>243</v>
      </c>
      <c r="S19" s="5"/>
      <c r="T19" s="5"/>
      <c r="U19" s="7" t="str">
        <f>HYPERLINK("http://znanium.com/bookread2.php?book=915794","Ознакомиться")</f>
        <v>Ознакомиться</v>
      </c>
    </row>
    <row r="20" spans="1:21" s="8" customFormat="1" ht="33.75">
      <c r="A20" s="4"/>
      <c r="B20" s="5" t="s">
        <v>383</v>
      </c>
      <c r="C20" s="6">
        <v>354.9</v>
      </c>
      <c r="D20" s="4" t="s">
        <v>384</v>
      </c>
      <c r="E20" s="4" t="s">
        <v>385</v>
      </c>
      <c r="F20" s="4" t="s">
        <v>386</v>
      </c>
      <c r="G20" s="5" t="s">
        <v>147</v>
      </c>
      <c r="H20" s="4" t="s">
        <v>199</v>
      </c>
      <c r="I20" s="4" t="s">
        <v>228</v>
      </c>
      <c r="J20" s="5">
        <v>1</v>
      </c>
      <c r="K20" s="5">
        <v>168</v>
      </c>
      <c r="L20" s="5">
        <v>2017</v>
      </c>
      <c r="M20" s="5" t="s">
        <v>387</v>
      </c>
      <c r="N20" s="4" t="s">
        <v>157</v>
      </c>
      <c r="O20" s="4" t="s">
        <v>388</v>
      </c>
      <c r="P20" s="4" t="s">
        <v>389</v>
      </c>
      <c r="Q20" s="4" t="s">
        <v>160</v>
      </c>
      <c r="R20" s="4"/>
      <c r="S20" s="5"/>
      <c r="T20" s="5"/>
      <c r="U20" s="7" t="str">
        <f>HYPERLINK("http://znanium.com/bookread2.php?book=478844","Ознакомиться")</f>
        <v>Ознакомиться</v>
      </c>
    </row>
    <row r="21" spans="1:21" s="8" customFormat="1" ht="33.75">
      <c r="A21" s="4"/>
      <c r="B21" s="5" t="s">
        <v>931</v>
      </c>
      <c r="C21" s="6">
        <v>204.9</v>
      </c>
      <c r="D21" s="4" t="s">
        <v>932</v>
      </c>
      <c r="E21" s="4" t="s">
        <v>933</v>
      </c>
      <c r="F21" s="4" t="s">
        <v>934</v>
      </c>
      <c r="G21" s="5" t="s">
        <v>147</v>
      </c>
      <c r="H21" s="4" t="s">
        <v>199</v>
      </c>
      <c r="I21" s="4"/>
      <c r="J21" s="5">
        <v>1</v>
      </c>
      <c r="K21" s="5">
        <v>96</v>
      </c>
      <c r="L21" s="5">
        <v>2017</v>
      </c>
      <c r="M21" s="5" t="s">
        <v>935</v>
      </c>
      <c r="N21" s="4" t="s">
        <v>157</v>
      </c>
      <c r="O21" s="4" t="s">
        <v>201</v>
      </c>
      <c r="P21" s="4" t="s">
        <v>216</v>
      </c>
      <c r="Q21" s="4" t="s">
        <v>160</v>
      </c>
      <c r="R21" s="4"/>
      <c r="S21" s="5"/>
      <c r="T21" s="5"/>
      <c r="U21" s="7" t="str">
        <f>HYPERLINK("http://znanium.com/bookread2.php?book=328490","Ознакомиться")</f>
        <v>Ознакомиться</v>
      </c>
    </row>
    <row r="22" spans="1:21" s="8" customFormat="1" ht="112.5">
      <c r="A22" s="4"/>
      <c r="B22" s="5" t="s">
        <v>859</v>
      </c>
      <c r="C22" s="6">
        <v>610</v>
      </c>
      <c r="D22" s="4" t="s">
        <v>860</v>
      </c>
      <c r="E22" s="4" t="s">
        <v>861</v>
      </c>
      <c r="F22" s="4" t="s">
        <v>862</v>
      </c>
      <c r="G22" s="5" t="s">
        <v>153</v>
      </c>
      <c r="H22" s="4" t="s">
        <v>364</v>
      </c>
      <c r="I22" s="4" t="s">
        <v>228</v>
      </c>
      <c r="J22" s="5">
        <v>1</v>
      </c>
      <c r="K22" s="5">
        <v>272</v>
      </c>
      <c r="L22" s="5">
        <v>2017</v>
      </c>
      <c r="M22" s="5" t="s">
        <v>863</v>
      </c>
      <c r="N22" s="4" t="s">
        <v>157</v>
      </c>
      <c r="O22" s="4" t="s">
        <v>201</v>
      </c>
      <c r="P22" s="4" t="s">
        <v>216</v>
      </c>
      <c r="Q22" s="4" t="s">
        <v>160</v>
      </c>
      <c r="R22" s="4" t="s">
        <v>864</v>
      </c>
      <c r="S22" s="5"/>
      <c r="T22" s="5"/>
      <c r="U22" s="7" t="str">
        <f>HYPERLINK("http://znanium.com/bookread2.php?book=636277","Ознакомиться")</f>
        <v>Ознакомиться</v>
      </c>
    </row>
    <row r="23" spans="1:21" s="8" customFormat="1" ht="45">
      <c r="A23" s="4"/>
      <c r="B23" s="5" t="s">
        <v>1592</v>
      </c>
      <c r="C23" s="6">
        <v>799.9</v>
      </c>
      <c r="D23" s="4" t="s">
        <v>1593</v>
      </c>
      <c r="E23" s="4" t="s">
        <v>1533</v>
      </c>
      <c r="F23" s="4" t="s">
        <v>1594</v>
      </c>
      <c r="G23" s="5" t="s">
        <v>153</v>
      </c>
      <c r="H23" s="4" t="s">
        <v>199</v>
      </c>
      <c r="I23" s="4" t="s">
        <v>228</v>
      </c>
      <c r="J23" s="5">
        <v>1</v>
      </c>
      <c r="K23" s="5">
        <v>368</v>
      </c>
      <c r="L23" s="5">
        <v>2016</v>
      </c>
      <c r="M23" s="5" t="s">
        <v>1595</v>
      </c>
      <c r="N23" s="4" t="s">
        <v>180</v>
      </c>
      <c r="O23" s="4" t="s">
        <v>585</v>
      </c>
      <c r="P23" s="4" t="s">
        <v>159</v>
      </c>
      <c r="Q23" s="4" t="s">
        <v>160</v>
      </c>
      <c r="R23" s="4" t="s">
        <v>1596</v>
      </c>
      <c r="S23" s="5"/>
      <c r="T23" s="5"/>
      <c r="U23" s="5"/>
    </row>
    <row r="24" spans="1:21" s="8" customFormat="1" ht="56.25">
      <c r="A24" s="4"/>
      <c r="B24" s="5" t="s">
        <v>936</v>
      </c>
      <c r="C24" s="6">
        <v>800</v>
      </c>
      <c r="D24" s="4" t="s">
        <v>937</v>
      </c>
      <c r="E24" s="4" t="s">
        <v>938</v>
      </c>
      <c r="F24" s="4" t="s">
        <v>862</v>
      </c>
      <c r="G24" s="5" t="s">
        <v>153</v>
      </c>
      <c r="H24" s="4" t="s">
        <v>364</v>
      </c>
      <c r="I24" s="4" t="s">
        <v>155</v>
      </c>
      <c r="J24" s="5">
        <v>1</v>
      </c>
      <c r="K24" s="5">
        <v>317</v>
      </c>
      <c r="L24" s="5">
        <v>2018</v>
      </c>
      <c r="M24" s="5" t="s">
        <v>939</v>
      </c>
      <c r="N24" s="4" t="s">
        <v>157</v>
      </c>
      <c r="O24" s="4" t="s">
        <v>201</v>
      </c>
      <c r="P24" s="4" t="s">
        <v>159</v>
      </c>
      <c r="Q24" s="4" t="s">
        <v>160</v>
      </c>
      <c r="R24" s="4" t="s">
        <v>940</v>
      </c>
      <c r="S24" s="5"/>
      <c r="T24" s="5"/>
      <c r="U24" s="7" t="str">
        <f>HYPERLINK("http://znanium.com/bookread2.php?book=941907","Ознакомиться")</f>
        <v>Ознакомиться</v>
      </c>
    </row>
    <row r="25" spans="1:21" s="8" customFormat="1" ht="33.75">
      <c r="A25" s="4"/>
      <c r="B25" s="5" t="s">
        <v>532</v>
      </c>
      <c r="C25" s="6">
        <v>894.9</v>
      </c>
      <c r="D25" s="4" t="s">
        <v>533</v>
      </c>
      <c r="E25" s="4" t="s">
        <v>534</v>
      </c>
      <c r="F25" s="4" t="s">
        <v>535</v>
      </c>
      <c r="G25" s="5" t="s">
        <v>153</v>
      </c>
      <c r="H25" s="4" t="s">
        <v>199</v>
      </c>
      <c r="I25" s="4" t="s">
        <v>228</v>
      </c>
      <c r="J25" s="5">
        <v>14</v>
      </c>
      <c r="K25" s="5">
        <v>512</v>
      </c>
      <c r="L25" s="5">
        <v>2018</v>
      </c>
      <c r="M25" s="5" t="s">
        <v>536</v>
      </c>
      <c r="N25" s="4" t="s">
        <v>214</v>
      </c>
      <c r="O25" s="4" t="s">
        <v>537</v>
      </c>
      <c r="P25" s="4" t="s">
        <v>216</v>
      </c>
      <c r="Q25" s="4" t="s">
        <v>160</v>
      </c>
      <c r="R25" s="4" t="s">
        <v>353</v>
      </c>
      <c r="S25" s="5"/>
      <c r="T25" s="5"/>
      <c r="U25" s="5"/>
    </row>
    <row r="26" spans="1:21" s="8" customFormat="1" ht="45">
      <c r="A26" s="4"/>
      <c r="B26" s="5" t="s">
        <v>538</v>
      </c>
      <c r="C26" s="6">
        <v>1229.9</v>
      </c>
      <c r="D26" s="4" t="s">
        <v>539</v>
      </c>
      <c r="E26" s="4" t="s">
        <v>540</v>
      </c>
      <c r="F26" s="4" t="s">
        <v>541</v>
      </c>
      <c r="G26" s="5" t="s">
        <v>153</v>
      </c>
      <c r="H26" s="4" t="s">
        <v>199</v>
      </c>
      <c r="I26" s="4" t="s">
        <v>228</v>
      </c>
      <c r="J26" s="5">
        <v>12</v>
      </c>
      <c r="K26" s="5">
        <v>560</v>
      </c>
      <c r="L26" s="5">
        <v>2017</v>
      </c>
      <c r="M26" s="5" t="s">
        <v>542</v>
      </c>
      <c r="N26" s="4" t="s">
        <v>214</v>
      </c>
      <c r="O26" s="4" t="s">
        <v>537</v>
      </c>
      <c r="P26" s="4" t="s">
        <v>159</v>
      </c>
      <c r="Q26" s="4" t="s">
        <v>160</v>
      </c>
      <c r="R26" s="4" t="s">
        <v>543</v>
      </c>
      <c r="S26" s="5"/>
      <c r="T26" s="5"/>
      <c r="U26" s="7" t="str">
        <f>HYPERLINK("http://znanium.com/bookread2.php?book=559355","Ознакомиться")</f>
        <v>Ознакомиться</v>
      </c>
    </row>
    <row r="27" spans="1:21" s="8" customFormat="1" ht="56.25">
      <c r="A27" s="4"/>
      <c r="B27" s="5" t="s">
        <v>941</v>
      </c>
      <c r="C27" s="6">
        <v>1040</v>
      </c>
      <c r="D27" s="4" t="s">
        <v>942</v>
      </c>
      <c r="E27" s="4" t="s">
        <v>943</v>
      </c>
      <c r="F27" s="4" t="s">
        <v>944</v>
      </c>
      <c r="G27" s="5" t="s">
        <v>153</v>
      </c>
      <c r="H27" s="4" t="s">
        <v>154</v>
      </c>
      <c r="I27" s="4" t="s">
        <v>155</v>
      </c>
      <c r="J27" s="5">
        <v>1</v>
      </c>
      <c r="K27" s="5">
        <v>407</v>
      </c>
      <c r="L27" s="5">
        <v>2018</v>
      </c>
      <c r="M27" s="5" t="s">
        <v>945</v>
      </c>
      <c r="N27" s="4" t="s">
        <v>157</v>
      </c>
      <c r="O27" s="4" t="s">
        <v>201</v>
      </c>
      <c r="P27" s="4" t="s">
        <v>159</v>
      </c>
      <c r="Q27" s="4" t="s">
        <v>160</v>
      </c>
      <c r="R27" s="4" t="s">
        <v>946</v>
      </c>
      <c r="S27" s="5"/>
      <c r="T27" s="5"/>
      <c r="U27" s="7" t="str">
        <f>HYPERLINK("http://znanium.com/bookread2.php?book=899678","Ознакомиться")</f>
        <v>Ознакомиться</v>
      </c>
    </row>
    <row r="28" spans="1:21" s="8" customFormat="1" ht="67.5">
      <c r="A28" s="4"/>
      <c r="B28" s="5" t="s">
        <v>947</v>
      </c>
      <c r="C28" s="6">
        <v>969.9</v>
      </c>
      <c r="D28" s="4" t="s">
        <v>948</v>
      </c>
      <c r="E28" s="4" t="s">
        <v>949</v>
      </c>
      <c r="F28" s="4" t="s">
        <v>950</v>
      </c>
      <c r="G28" s="5" t="s">
        <v>153</v>
      </c>
      <c r="H28" s="4" t="s">
        <v>199</v>
      </c>
      <c r="I28" s="4" t="s">
        <v>155</v>
      </c>
      <c r="J28" s="5">
        <v>1</v>
      </c>
      <c r="K28" s="5">
        <v>383</v>
      </c>
      <c r="L28" s="5">
        <v>2018</v>
      </c>
      <c r="M28" s="5" t="s">
        <v>951</v>
      </c>
      <c r="N28" s="4" t="s">
        <v>157</v>
      </c>
      <c r="O28" s="4" t="s">
        <v>771</v>
      </c>
      <c r="P28" s="4" t="s">
        <v>159</v>
      </c>
      <c r="Q28" s="4" t="s">
        <v>160</v>
      </c>
      <c r="R28" s="4" t="s">
        <v>952</v>
      </c>
      <c r="S28" s="5"/>
      <c r="T28" s="5"/>
      <c r="U28" s="7" t="str">
        <f>HYPERLINK("http://znanium.com/bookread2.php?book=939271","Ознакомиться")</f>
        <v>Ознакомиться</v>
      </c>
    </row>
    <row r="29" spans="1:21" s="8" customFormat="1" ht="45">
      <c r="A29" s="4"/>
      <c r="B29" s="5" t="s">
        <v>953</v>
      </c>
      <c r="C29" s="6">
        <v>1199.9</v>
      </c>
      <c r="D29" s="4" t="s">
        <v>954</v>
      </c>
      <c r="E29" s="4" t="s">
        <v>955</v>
      </c>
      <c r="F29" s="4" t="s">
        <v>956</v>
      </c>
      <c r="G29" s="5" t="s">
        <v>153</v>
      </c>
      <c r="H29" s="4" t="s">
        <v>199</v>
      </c>
      <c r="I29" s="4" t="s">
        <v>155</v>
      </c>
      <c r="J29" s="5">
        <v>1</v>
      </c>
      <c r="K29" s="5">
        <v>480</v>
      </c>
      <c r="L29" s="5">
        <v>2017</v>
      </c>
      <c r="M29" s="5" t="s">
        <v>957</v>
      </c>
      <c r="N29" s="4" t="s">
        <v>157</v>
      </c>
      <c r="O29" s="4" t="s">
        <v>201</v>
      </c>
      <c r="P29" s="4" t="s">
        <v>159</v>
      </c>
      <c r="Q29" s="4" t="s">
        <v>160</v>
      </c>
      <c r="R29" s="4" t="s">
        <v>772</v>
      </c>
      <c r="S29" s="5"/>
      <c r="T29" s="5"/>
      <c r="U29" s="7" t="str">
        <f>HYPERLINK("http://znanium.com/bookread2.php?book=652435","Ознакомиться")</f>
        <v>Ознакомиться</v>
      </c>
    </row>
    <row r="30" spans="1:21" s="8" customFormat="1" ht="45">
      <c r="A30" s="4"/>
      <c r="B30" s="5" t="s">
        <v>958</v>
      </c>
      <c r="C30" s="6">
        <v>1120</v>
      </c>
      <c r="D30" s="4" t="s">
        <v>959</v>
      </c>
      <c r="E30" s="4" t="s">
        <v>960</v>
      </c>
      <c r="F30" s="4" t="s">
        <v>961</v>
      </c>
      <c r="G30" s="5" t="s">
        <v>153</v>
      </c>
      <c r="H30" s="4" t="s">
        <v>364</v>
      </c>
      <c r="I30" s="4" t="s">
        <v>228</v>
      </c>
      <c r="J30" s="5">
        <v>1</v>
      </c>
      <c r="K30" s="5">
        <v>448</v>
      </c>
      <c r="L30" s="5">
        <v>2017</v>
      </c>
      <c r="M30" s="5" t="s">
        <v>962</v>
      </c>
      <c r="N30" s="4" t="s">
        <v>157</v>
      </c>
      <c r="O30" s="4" t="s">
        <v>201</v>
      </c>
      <c r="P30" s="4" t="s">
        <v>216</v>
      </c>
      <c r="Q30" s="4" t="s">
        <v>160</v>
      </c>
      <c r="R30" s="4" t="s">
        <v>963</v>
      </c>
      <c r="S30" s="5"/>
      <c r="T30" s="5"/>
      <c r="U30" s="7" t="str">
        <f>HYPERLINK("http://znanium.com/bookread2.php?book=944352","Ознакомиться")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1606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67.5">
      <c r="A9" s="4"/>
      <c r="B9" s="5" t="s">
        <v>964</v>
      </c>
      <c r="C9" s="6">
        <v>524.9</v>
      </c>
      <c r="D9" s="4" t="s">
        <v>965</v>
      </c>
      <c r="E9" s="4" t="s">
        <v>966</v>
      </c>
      <c r="F9" s="4" t="s">
        <v>967</v>
      </c>
      <c r="G9" s="5" t="s">
        <v>153</v>
      </c>
      <c r="H9" s="4" t="s">
        <v>364</v>
      </c>
      <c r="I9" s="4" t="s">
        <v>228</v>
      </c>
      <c r="J9" s="5">
        <v>1</v>
      </c>
      <c r="K9" s="5">
        <v>224</v>
      </c>
      <c r="L9" s="5">
        <v>2017</v>
      </c>
      <c r="M9" s="5" t="s">
        <v>968</v>
      </c>
      <c r="N9" s="4" t="s">
        <v>157</v>
      </c>
      <c r="O9" s="4" t="s">
        <v>771</v>
      </c>
      <c r="P9" s="4" t="s">
        <v>159</v>
      </c>
      <c r="Q9" s="4" t="s">
        <v>160</v>
      </c>
      <c r="R9" s="4" t="s">
        <v>969</v>
      </c>
      <c r="S9" s="5"/>
      <c r="T9" s="5"/>
      <c r="U9" s="5"/>
    </row>
    <row r="10" spans="1:21" s="8" customFormat="1" ht="33.75">
      <c r="A10" s="4"/>
      <c r="B10" s="5" t="s">
        <v>1574</v>
      </c>
      <c r="C10" s="6">
        <v>929.9</v>
      </c>
      <c r="D10" s="4" t="s">
        <v>1575</v>
      </c>
      <c r="E10" s="4" t="s">
        <v>1576</v>
      </c>
      <c r="F10" s="4" t="s">
        <v>1577</v>
      </c>
      <c r="G10" s="5" t="s">
        <v>153</v>
      </c>
      <c r="H10" s="4" t="s">
        <v>608</v>
      </c>
      <c r="I10" s="4"/>
      <c r="J10" s="5">
        <v>1</v>
      </c>
      <c r="K10" s="5">
        <v>368</v>
      </c>
      <c r="L10" s="5">
        <v>2017</v>
      </c>
      <c r="M10" s="5" t="s">
        <v>1578</v>
      </c>
      <c r="N10" s="4" t="s">
        <v>214</v>
      </c>
      <c r="O10" s="4" t="s">
        <v>215</v>
      </c>
      <c r="P10" s="4" t="s">
        <v>159</v>
      </c>
      <c r="Q10" s="4" t="s">
        <v>160</v>
      </c>
      <c r="R10" s="4"/>
      <c r="S10" s="5"/>
      <c r="T10" s="5"/>
      <c r="U10" s="7" t="str">
        <f>HYPERLINK("http://znanium.com/bookread2.php?book=780649","Ознакомиться")</f>
        <v>Ознакомиться</v>
      </c>
    </row>
    <row r="11" spans="1:21" s="8" customFormat="1" ht="45">
      <c r="A11" s="4"/>
      <c r="B11" s="5" t="s">
        <v>237</v>
      </c>
      <c r="C11" s="6">
        <v>919.9</v>
      </c>
      <c r="D11" s="4" t="s">
        <v>238</v>
      </c>
      <c r="E11" s="4" t="s">
        <v>239</v>
      </c>
      <c r="F11" s="4" t="s">
        <v>240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367</v>
      </c>
      <c r="L11" s="5">
        <v>2016</v>
      </c>
      <c r="M11" s="5" t="s">
        <v>241</v>
      </c>
      <c r="N11" s="4" t="s">
        <v>157</v>
      </c>
      <c r="O11" s="4" t="s">
        <v>242</v>
      </c>
      <c r="P11" s="4" t="s">
        <v>159</v>
      </c>
      <c r="Q11" s="4" t="s">
        <v>160</v>
      </c>
      <c r="R11" s="4" t="s">
        <v>243</v>
      </c>
      <c r="S11" s="5"/>
      <c r="T11" s="5"/>
      <c r="U11" s="5"/>
    </row>
    <row r="12" spans="1:21" s="8" customFormat="1" ht="45">
      <c r="A12" s="4"/>
      <c r="B12" s="5" t="s">
        <v>1579</v>
      </c>
      <c r="C12" s="6">
        <v>1200</v>
      </c>
      <c r="D12" s="4" t="s">
        <v>1580</v>
      </c>
      <c r="E12" s="4" t="s">
        <v>1581</v>
      </c>
      <c r="F12" s="4" t="s">
        <v>1582</v>
      </c>
      <c r="G12" s="5" t="s">
        <v>153</v>
      </c>
      <c r="H12" s="4" t="s">
        <v>154</v>
      </c>
      <c r="I12" s="4" t="s">
        <v>155</v>
      </c>
      <c r="J12" s="5">
        <v>1</v>
      </c>
      <c r="K12" s="5">
        <v>528</v>
      </c>
      <c r="L12" s="5">
        <v>2018</v>
      </c>
      <c r="M12" s="5" t="s">
        <v>1583</v>
      </c>
      <c r="N12" s="4" t="s">
        <v>314</v>
      </c>
      <c r="O12" s="4" t="s">
        <v>1584</v>
      </c>
      <c r="P12" s="4" t="s">
        <v>216</v>
      </c>
      <c r="Q12" s="4" t="s">
        <v>160</v>
      </c>
      <c r="R12" s="4" t="s">
        <v>1585</v>
      </c>
      <c r="S12" s="5"/>
      <c r="T12" s="5"/>
      <c r="U12" s="7" t="str">
        <f>HYPERLINK("http://znanium.com/bookread2.php?book=939217","Ознакомиться")</f>
        <v>Ознакомиться</v>
      </c>
    </row>
    <row r="13" spans="1:21" s="8" customFormat="1" ht="56.25">
      <c r="A13" s="4"/>
      <c r="B13" s="5" t="s">
        <v>926</v>
      </c>
      <c r="C13" s="6">
        <v>290</v>
      </c>
      <c r="D13" s="4" t="s">
        <v>927</v>
      </c>
      <c r="E13" s="4" t="s">
        <v>928</v>
      </c>
      <c r="F13" s="4" t="s">
        <v>929</v>
      </c>
      <c r="G13" s="5" t="s">
        <v>147</v>
      </c>
      <c r="H13" s="4" t="s">
        <v>199</v>
      </c>
      <c r="I13" s="4" t="s">
        <v>155</v>
      </c>
      <c r="J13" s="5">
        <v>1</v>
      </c>
      <c r="K13" s="5">
        <v>97</v>
      </c>
      <c r="L13" s="5">
        <v>2018</v>
      </c>
      <c r="M13" s="5" t="s">
        <v>930</v>
      </c>
      <c r="N13" s="4" t="s">
        <v>214</v>
      </c>
      <c r="O13" s="4" t="s">
        <v>537</v>
      </c>
      <c r="P13" s="4" t="s">
        <v>216</v>
      </c>
      <c r="Q13" s="4" t="s">
        <v>160</v>
      </c>
      <c r="R13" s="4" t="s">
        <v>691</v>
      </c>
      <c r="S13" s="5"/>
      <c r="T13" s="5"/>
      <c r="U13" s="7" t="str">
        <f>HYPERLINK("http://znanium.com/bookread2.php?book=915852","Ознакомиться")</f>
        <v>Ознакомиться</v>
      </c>
    </row>
    <row r="14" spans="1:21" s="8" customFormat="1" ht="45">
      <c r="A14" s="4"/>
      <c r="B14" s="5" t="s">
        <v>1586</v>
      </c>
      <c r="C14" s="6">
        <v>1360</v>
      </c>
      <c r="D14" s="4" t="s">
        <v>1587</v>
      </c>
      <c r="E14" s="4" t="s">
        <v>1588</v>
      </c>
      <c r="F14" s="4" t="s">
        <v>1589</v>
      </c>
      <c r="G14" s="5" t="s">
        <v>153</v>
      </c>
      <c r="H14" s="4" t="s">
        <v>154</v>
      </c>
      <c r="I14" s="4"/>
      <c r="J14" s="5">
        <v>1</v>
      </c>
      <c r="K14" s="5">
        <v>544</v>
      </c>
      <c r="L14" s="5">
        <v>2017</v>
      </c>
      <c r="M14" s="5" t="s">
        <v>1590</v>
      </c>
      <c r="N14" s="4" t="s">
        <v>214</v>
      </c>
      <c r="O14" s="4" t="s">
        <v>537</v>
      </c>
      <c r="P14" s="4" t="s">
        <v>159</v>
      </c>
      <c r="Q14" s="4" t="s">
        <v>160</v>
      </c>
      <c r="R14" s="4" t="s">
        <v>1591</v>
      </c>
      <c r="S14" s="5"/>
      <c r="T14" s="5"/>
      <c r="U14" s="7" t="str">
        <f>HYPERLINK("http://znanium.com/bookread2.php?book=774755","Ознакомиться")</f>
        <v>Ознакомиться</v>
      </c>
    </row>
    <row r="15" spans="1:21" s="8" customFormat="1" ht="78.75">
      <c r="A15" s="4"/>
      <c r="B15" s="5" t="s">
        <v>263</v>
      </c>
      <c r="C15" s="6">
        <v>784.9</v>
      </c>
      <c r="D15" s="4" t="s">
        <v>264</v>
      </c>
      <c r="E15" s="4" t="s">
        <v>265</v>
      </c>
      <c r="F15" s="4" t="s">
        <v>266</v>
      </c>
      <c r="G15" s="5" t="s">
        <v>153</v>
      </c>
      <c r="H15" s="4" t="s">
        <v>199</v>
      </c>
      <c r="I15" s="4" t="s">
        <v>228</v>
      </c>
      <c r="J15" s="5">
        <v>1</v>
      </c>
      <c r="K15" s="5">
        <v>336</v>
      </c>
      <c r="L15" s="5">
        <v>2017</v>
      </c>
      <c r="M15" s="5" t="s">
        <v>267</v>
      </c>
      <c r="N15" s="4" t="s">
        <v>157</v>
      </c>
      <c r="O15" s="4" t="s">
        <v>242</v>
      </c>
      <c r="P15" s="4" t="s">
        <v>216</v>
      </c>
      <c r="Q15" s="4" t="s">
        <v>160</v>
      </c>
      <c r="R15" s="4" t="s">
        <v>268</v>
      </c>
      <c r="S15" s="5"/>
      <c r="T15" s="5"/>
      <c r="U15" s="7" t="str">
        <f>HYPERLINK("http://znanium.com/bookread2.php?book=552264","Ознакомиться")</f>
        <v>Ознакомиться</v>
      </c>
    </row>
    <row r="16" spans="1:21" s="8" customFormat="1" ht="67.5">
      <c r="A16" s="4"/>
      <c r="B16" s="5" t="s">
        <v>309</v>
      </c>
      <c r="C16" s="6">
        <v>694.9</v>
      </c>
      <c r="D16" s="4" t="s">
        <v>310</v>
      </c>
      <c r="E16" s="4" t="s">
        <v>311</v>
      </c>
      <c r="F16" s="4" t="s">
        <v>312</v>
      </c>
      <c r="G16" s="5" t="s">
        <v>153</v>
      </c>
      <c r="H16" s="4" t="s">
        <v>277</v>
      </c>
      <c r="I16" s="4" t="s">
        <v>155</v>
      </c>
      <c r="J16" s="5">
        <v>20</v>
      </c>
      <c r="K16" s="5">
        <v>325</v>
      </c>
      <c r="L16" s="5">
        <v>2017</v>
      </c>
      <c r="M16" s="5" t="s">
        <v>313</v>
      </c>
      <c r="N16" s="4" t="s">
        <v>314</v>
      </c>
      <c r="O16" s="4" t="s">
        <v>315</v>
      </c>
      <c r="P16" s="4" t="s">
        <v>216</v>
      </c>
      <c r="Q16" s="4" t="s">
        <v>160</v>
      </c>
      <c r="R16" s="4" t="s">
        <v>316</v>
      </c>
      <c r="S16" s="5"/>
      <c r="T16" s="5"/>
      <c r="U16" s="7" t="str">
        <f>HYPERLINK("http://znanium.com/bookread2.php?book=415433","Ознакомиться")</f>
        <v>Ознакомиться</v>
      </c>
    </row>
    <row r="17" spans="1:21" s="8" customFormat="1" ht="78.75">
      <c r="A17" s="4"/>
      <c r="B17" s="5" t="s">
        <v>323</v>
      </c>
      <c r="C17" s="6">
        <v>809.9</v>
      </c>
      <c r="D17" s="4" t="s">
        <v>324</v>
      </c>
      <c r="E17" s="4" t="s">
        <v>325</v>
      </c>
      <c r="F17" s="4" t="s">
        <v>326</v>
      </c>
      <c r="G17" s="5" t="s">
        <v>153</v>
      </c>
      <c r="H17" s="4" t="s">
        <v>199</v>
      </c>
      <c r="I17" s="4" t="s">
        <v>155</v>
      </c>
      <c r="J17" s="5">
        <v>1</v>
      </c>
      <c r="K17" s="5">
        <v>320</v>
      </c>
      <c r="L17" s="5">
        <v>2018</v>
      </c>
      <c r="M17" s="5" t="s">
        <v>327</v>
      </c>
      <c r="N17" s="4" t="s">
        <v>314</v>
      </c>
      <c r="O17" s="4" t="s">
        <v>328</v>
      </c>
      <c r="P17" s="4" t="s">
        <v>159</v>
      </c>
      <c r="Q17" s="4" t="s">
        <v>160</v>
      </c>
      <c r="R17" s="4" t="s">
        <v>329</v>
      </c>
      <c r="S17" s="5"/>
      <c r="T17" s="5"/>
      <c r="U17" s="7" t="str">
        <f>HYPERLINK("http://znanium.com/bookread2.php?book=913326","Ознакомиться")</f>
        <v>Ознакомиться</v>
      </c>
    </row>
    <row r="18" spans="1:21" s="8" customFormat="1" ht="33.75">
      <c r="A18" s="4"/>
      <c r="B18" s="5" t="s">
        <v>341</v>
      </c>
      <c r="C18" s="6">
        <v>774.9</v>
      </c>
      <c r="D18" s="4" t="s">
        <v>342</v>
      </c>
      <c r="E18" s="4" t="s">
        <v>343</v>
      </c>
      <c r="F18" s="4" t="s">
        <v>344</v>
      </c>
      <c r="G18" s="5" t="s">
        <v>153</v>
      </c>
      <c r="H18" s="4" t="s">
        <v>277</v>
      </c>
      <c r="I18" s="4" t="s">
        <v>228</v>
      </c>
      <c r="J18" s="5">
        <v>1</v>
      </c>
      <c r="K18" s="5">
        <v>308</v>
      </c>
      <c r="L18" s="5">
        <v>2018</v>
      </c>
      <c r="M18" s="5" t="s">
        <v>345</v>
      </c>
      <c r="N18" s="4" t="s">
        <v>314</v>
      </c>
      <c r="O18" s="4" t="s">
        <v>346</v>
      </c>
      <c r="P18" s="4" t="s">
        <v>159</v>
      </c>
      <c r="Q18" s="4" t="s">
        <v>160</v>
      </c>
      <c r="R18" s="4"/>
      <c r="S18" s="5" t="s">
        <v>162</v>
      </c>
      <c r="T18" s="5"/>
      <c r="U18" s="7" t="str">
        <f>HYPERLINK("http://znanium.com/bookread2.php?book=512202","Ознакомиться")</f>
        <v>Ознакомиться</v>
      </c>
    </row>
    <row r="19" spans="1:21" s="8" customFormat="1" ht="45">
      <c r="A19" s="4"/>
      <c r="B19" s="5" t="s">
        <v>360</v>
      </c>
      <c r="C19" s="6">
        <v>1370</v>
      </c>
      <c r="D19" s="4" t="s">
        <v>361</v>
      </c>
      <c r="E19" s="4" t="s">
        <v>362</v>
      </c>
      <c r="F19" s="4" t="s">
        <v>363</v>
      </c>
      <c r="G19" s="5" t="s">
        <v>153</v>
      </c>
      <c r="H19" s="4" t="s">
        <v>364</v>
      </c>
      <c r="I19" s="4" t="s">
        <v>155</v>
      </c>
      <c r="J19" s="5">
        <v>12</v>
      </c>
      <c r="K19" s="5">
        <v>480</v>
      </c>
      <c r="L19" s="5">
        <v>2018</v>
      </c>
      <c r="M19" s="5" t="s">
        <v>365</v>
      </c>
      <c r="N19" s="4" t="s">
        <v>180</v>
      </c>
      <c r="O19" s="4" t="s">
        <v>366</v>
      </c>
      <c r="P19" s="4" t="s">
        <v>159</v>
      </c>
      <c r="Q19" s="4" t="s">
        <v>160</v>
      </c>
      <c r="R19" s="4" t="s">
        <v>243</v>
      </c>
      <c r="S19" s="5"/>
      <c r="T19" s="5"/>
      <c r="U19" s="7" t="str">
        <f>HYPERLINK("http://znanium.com/bookread2.php?book=915794","Ознакомиться")</f>
        <v>Ознакомиться</v>
      </c>
    </row>
    <row r="20" spans="1:21" s="8" customFormat="1" ht="33.75">
      <c r="A20" s="4"/>
      <c r="B20" s="5" t="s">
        <v>383</v>
      </c>
      <c r="C20" s="6">
        <v>354.9</v>
      </c>
      <c r="D20" s="4" t="s">
        <v>384</v>
      </c>
      <c r="E20" s="4" t="s">
        <v>385</v>
      </c>
      <c r="F20" s="4" t="s">
        <v>386</v>
      </c>
      <c r="G20" s="5" t="s">
        <v>147</v>
      </c>
      <c r="H20" s="4" t="s">
        <v>199</v>
      </c>
      <c r="I20" s="4" t="s">
        <v>228</v>
      </c>
      <c r="J20" s="5">
        <v>1</v>
      </c>
      <c r="K20" s="5">
        <v>168</v>
      </c>
      <c r="L20" s="5">
        <v>2017</v>
      </c>
      <c r="M20" s="5" t="s">
        <v>387</v>
      </c>
      <c r="N20" s="4" t="s">
        <v>157</v>
      </c>
      <c r="O20" s="4" t="s">
        <v>388</v>
      </c>
      <c r="P20" s="4" t="s">
        <v>389</v>
      </c>
      <c r="Q20" s="4" t="s">
        <v>160</v>
      </c>
      <c r="R20" s="4"/>
      <c r="S20" s="5"/>
      <c r="T20" s="5"/>
      <c r="U20" s="7" t="str">
        <f>HYPERLINK("http://znanium.com/bookread2.php?book=478844","Ознакомиться")</f>
        <v>Ознакомиться</v>
      </c>
    </row>
    <row r="21" spans="1:21" s="8" customFormat="1" ht="45">
      <c r="A21" s="4"/>
      <c r="B21" s="5" t="s">
        <v>1592</v>
      </c>
      <c r="C21" s="6">
        <v>799.9</v>
      </c>
      <c r="D21" s="4" t="s">
        <v>1593</v>
      </c>
      <c r="E21" s="4" t="s">
        <v>1533</v>
      </c>
      <c r="F21" s="4" t="s">
        <v>1594</v>
      </c>
      <c r="G21" s="5" t="s">
        <v>153</v>
      </c>
      <c r="H21" s="4" t="s">
        <v>199</v>
      </c>
      <c r="I21" s="4" t="s">
        <v>228</v>
      </c>
      <c r="J21" s="5">
        <v>1</v>
      </c>
      <c r="K21" s="5">
        <v>368</v>
      </c>
      <c r="L21" s="5">
        <v>2016</v>
      </c>
      <c r="M21" s="5" t="s">
        <v>1595</v>
      </c>
      <c r="N21" s="4" t="s">
        <v>180</v>
      </c>
      <c r="O21" s="4" t="s">
        <v>585</v>
      </c>
      <c r="P21" s="4" t="s">
        <v>159</v>
      </c>
      <c r="Q21" s="4" t="s">
        <v>160</v>
      </c>
      <c r="R21" s="4" t="s">
        <v>1596</v>
      </c>
      <c r="S21" s="5"/>
      <c r="T21" s="5"/>
      <c r="U21" s="5"/>
    </row>
    <row r="22" spans="1:21" s="8" customFormat="1" ht="56.25">
      <c r="A22" s="4"/>
      <c r="B22" s="5" t="s">
        <v>936</v>
      </c>
      <c r="C22" s="6">
        <v>800</v>
      </c>
      <c r="D22" s="4" t="s">
        <v>937</v>
      </c>
      <c r="E22" s="4" t="s">
        <v>938</v>
      </c>
      <c r="F22" s="4" t="s">
        <v>862</v>
      </c>
      <c r="G22" s="5" t="s">
        <v>153</v>
      </c>
      <c r="H22" s="4" t="s">
        <v>364</v>
      </c>
      <c r="I22" s="4" t="s">
        <v>155</v>
      </c>
      <c r="J22" s="5">
        <v>1</v>
      </c>
      <c r="K22" s="5">
        <v>317</v>
      </c>
      <c r="L22" s="5">
        <v>2018</v>
      </c>
      <c r="M22" s="5" t="s">
        <v>939</v>
      </c>
      <c r="N22" s="4" t="s">
        <v>157</v>
      </c>
      <c r="O22" s="4" t="s">
        <v>201</v>
      </c>
      <c r="P22" s="4" t="s">
        <v>159</v>
      </c>
      <c r="Q22" s="4" t="s">
        <v>160</v>
      </c>
      <c r="R22" s="4" t="s">
        <v>940</v>
      </c>
      <c r="S22" s="5"/>
      <c r="T22" s="5"/>
      <c r="U22" s="7" t="str">
        <f>HYPERLINK("http://znanium.com/bookread2.php?book=941907","Ознакомиться")</f>
        <v>Ознакомиться</v>
      </c>
    </row>
    <row r="23" spans="1:21" s="8" customFormat="1" ht="67.5">
      <c r="A23" s="4"/>
      <c r="B23" s="5" t="s">
        <v>970</v>
      </c>
      <c r="C23" s="6">
        <v>794.9</v>
      </c>
      <c r="D23" s="4" t="s">
        <v>971</v>
      </c>
      <c r="E23" s="4" t="s">
        <v>540</v>
      </c>
      <c r="F23" s="4" t="s">
        <v>972</v>
      </c>
      <c r="G23" s="5" t="s">
        <v>153</v>
      </c>
      <c r="H23" s="4" t="s">
        <v>199</v>
      </c>
      <c r="I23" s="4" t="s">
        <v>228</v>
      </c>
      <c r="J23" s="5">
        <v>14</v>
      </c>
      <c r="K23" s="5">
        <v>432</v>
      </c>
      <c r="L23" s="5">
        <v>2018</v>
      </c>
      <c r="M23" s="5" t="s">
        <v>973</v>
      </c>
      <c r="N23" s="4" t="s">
        <v>214</v>
      </c>
      <c r="O23" s="4" t="s">
        <v>537</v>
      </c>
      <c r="P23" s="4" t="s">
        <v>216</v>
      </c>
      <c r="Q23" s="4" t="s">
        <v>160</v>
      </c>
      <c r="R23" s="4" t="s">
        <v>974</v>
      </c>
      <c r="S23" s="5"/>
      <c r="T23" s="5"/>
      <c r="U23" s="5"/>
    </row>
    <row r="24" spans="1:21" s="8" customFormat="1" ht="56.25">
      <c r="A24" s="4"/>
      <c r="B24" s="5" t="s">
        <v>941</v>
      </c>
      <c r="C24" s="6">
        <v>1040</v>
      </c>
      <c r="D24" s="4" t="s">
        <v>942</v>
      </c>
      <c r="E24" s="4" t="s">
        <v>943</v>
      </c>
      <c r="F24" s="4" t="s">
        <v>944</v>
      </c>
      <c r="G24" s="5" t="s">
        <v>153</v>
      </c>
      <c r="H24" s="4" t="s">
        <v>154</v>
      </c>
      <c r="I24" s="4" t="s">
        <v>155</v>
      </c>
      <c r="J24" s="5">
        <v>1</v>
      </c>
      <c r="K24" s="5">
        <v>407</v>
      </c>
      <c r="L24" s="5">
        <v>2018</v>
      </c>
      <c r="M24" s="5" t="s">
        <v>945</v>
      </c>
      <c r="N24" s="4" t="s">
        <v>157</v>
      </c>
      <c r="O24" s="4" t="s">
        <v>201</v>
      </c>
      <c r="P24" s="4" t="s">
        <v>159</v>
      </c>
      <c r="Q24" s="4" t="s">
        <v>160</v>
      </c>
      <c r="R24" s="4" t="s">
        <v>946</v>
      </c>
      <c r="S24" s="5"/>
      <c r="T24" s="5"/>
      <c r="U24" s="7" t="str">
        <f>HYPERLINK("http://znanium.com/bookread2.php?book=899678","Ознакомиться")</f>
        <v>Ознакомиться</v>
      </c>
    </row>
    <row r="25" spans="1:21" s="8" customFormat="1" ht="101.25">
      <c r="A25" s="4"/>
      <c r="B25" s="5" t="s">
        <v>975</v>
      </c>
      <c r="C25" s="6">
        <v>929.9</v>
      </c>
      <c r="D25" s="4" t="s">
        <v>976</v>
      </c>
      <c r="E25" s="4" t="s">
        <v>977</v>
      </c>
      <c r="F25" s="4" t="s">
        <v>956</v>
      </c>
      <c r="G25" s="5" t="s">
        <v>153</v>
      </c>
      <c r="H25" s="4" t="s">
        <v>364</v>
      </c>
      <c r="I25" s="4" t="s">
        <v>155</v>
      </c>
      <c r="J25" s="5">
        <v>1</v>
      </c>
      <c r="K25" s="5">
        <v>352</v>
      </c>
      <c r="L25" s="5">
        <v>2018</v>
      </c>
      <c r="M25" s="5" t="s">
        <v>978</v>
      </c>
      <c r="N25" s="4" t="s">
        <v>157</v>
      </c>
      <c r="O25" s="4" t="s">
        <v>771</v>
      </c>
      <c r="P25" s="4" t="s">
        <v>159</v>
      </c>
      <c r="Q25" s="4" t="s">
        <v>160</v>
      </c>
      <c r="R25" s="4" t="s">
        <v>979</v>
      </c>
      <c r="S25" s="5"/>
      <c r="T25" s="5"/>
      <c r="U25" s="7" t="str">
        <f>HYPERLINK("http://znanium.com/bookread2.php?book=926466","Ознакомиться")</f>
        <v>Ознакомиться</v>
      </c>
    </row>
    <row r="26" spans="1:21" s="8" customFormat="1" ht="45">
      <c r="A26" s="4"/>
      <c r="B26" s="5" t="s">
        <v>958</v>
      </c>
      <c r="C26" s="6">
        <v>1120</v>
      </c>
      <c r="D26" s="4" t="s">
        <v>959</v>
      </c>
      <c r="E26" s="4" t="s">
        <v>960</v>
      </c>
      <c r="F26" s="4" t="s">
        <v>961</v>
      </c>
      <c r="G26" s="5" t="s">
        <v>153</v>
      </c>
      <c r="H26" s="4" t="s">
        <v>364</v>
      </c>
      <c r="I26" s="4" t="s">
        <v>228</v>
      </c>
      <c r="J26" s="5">
        <v>1</v>
      </c>
      <c r="K26" s="5">
        <v>448</v>
      </c>
      <c r="L26" s="5">
        <v>2017</v>
      </c>
      <c r="M26" s="5" t="s">
        <v>962</v>
      </c>
      <c r="N26" s="4" t="s">
        <v>157</v>
      </c>
      <c r="O26" s="4" t="s">
        <v>201</v>
      </c>
      <c r="P26" s="4" t="s">
        <v>216</v>
      </c>
      <c r="Q26" s="4" t="s">
        <v>160</v>
      </c>
      <c r="R26" s="4" t="s">
        <v>963</v>
      </c>
      <c r="S26" s="5"/>
      <c r="T26" s="5"/>
      <c r="U26" s="7" t="str">
        <f>HYPERLINK("http://znanium.com/bookread2.php?book=944352","Ознакомиться")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1607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135">
      <c r="A9" s="4"/>
      <c r="B9" s="5" t="s">
        <v>980</v>
      </c>
      <c r="C9" s="6">
        <v>660</v>
      </c>
      <c r="D9" s="4" t="s">
        <v>981</v>
      </c>
      <c r="E9" s="4" t="s">
        <v>982</v>
      </c>
      <c r="F9" s="4" t="s">
        <v>983</v>
      </c>
      <c r="G9" s="5" t="s">
        <v>153</v>
      </c>
      <c r="H9" s="4" t="s">
        <v>154</v>
      </c>
      <c r="I9" s="4" t="s">
        <v>155</v>
      </c>
      <c r="J9" s="5">
        <v>1</v>
      </c>
      <c r="K9" s="5">
        <v>264</v>
      </c>
      <c r="L9" s="5">
        <v>2017</v>
      </c>
      <c r="M9" s="5" t="s">
        <v>984</v>
      </c>
      <c r="N9" s="4" t="s">
        <v>157</v>
      </c>
      <c r="O9" s="4" t="s">
        <v>201</v>
      </c>
      <c r="P9" s="4" t="s">
        <v>216</v>
      </c>
      <c r="Q9" s="4" t="s">
        <v>160</v>
      </c>
      <c r="R9" s="4" t="s">
        <v>985</v>
      </c>
      <c r="S9" s="5"/>
      <c r="T9" s="5"/>
      <c r="U9" s="7" t="str">
        <f>HYPERLINK("http://znanium.com/bookread2.php?book=884475","Ознакомиться")</f>
        <v>Ознакомиться</v>
      </c>
    </row>
    <row r="10" spans="1:21" s="8" customFormat="1" ht="67.5">
      <c r="A10" s="4"/>
      <c r="B10" s="5" t="s">
        <v>986</v>
      </c>
      <c r="C10" s="6">
        <v>554.9</v>
      </c>
      <c r="D10" s="4" t="s">
        <v>987</v>
      </c>
      <c r="E10" s="4" t="s">
        <v>988</v>
      </c>
      <c r="F10" s="4" t="s">
        <v>989</v>
      </c>
      <c r="G10" s="5" t="s">
        <v>153</v>
      </c>
      <c r="H10" s="4" t="s">
        <v>199</v>
      </c>
      <c r="I10" s="4" t="s">
        <v>228</v>
      </c>
      <c r="J10" s="5">
        <v>1</v>
      </c>
      <c r="K10" s="5">
        <v>224</v>
      </c>
      <c r="L10" s="5">
        <v>2017</v>
      </c>
      <c r="M10" s="5" t="s">
        <v>990</v>
      </c>
      <c r="N10" s="4" t="s">
        <v>157</v>
      </c>
      <c r="O10" s="4" t="s">
        <v>771</v>
      </c>
      <c r="P10" s="4" t="s">
        <v>216</v>
      </c>
      <c r="Q10" s="4" t="s">
        <v>160</v>
      </c>
      <c r="R10" s="4" t="s">
        <v>991</v>
      </c>
      <c r="S10" s="5"/>
      <c r="T10" s="5"/>
      <c r="U10" s="5"/>
    </row>
    <row r="11" spans="1:21" s="8" customFormat="1" ht="67.5">
      <c r="A11" s="4"/>
      <c r="B11" s="5" t="s">
        <v>964</v>
      </c>
      <c r="C11" s="6">
        <v>524.9</v>
      </c>
      <c r="D11" s="4" t="s">
        <v>965</v>
      </c>
      <c r="E11" s="4" t="s">
        <v>966</v>
      </c>
      <c r="F11" s="4" t="s">
        <v>967</v>
      </c>
      <c r="G11" s="5" t="s">
        <v>153</v>
      </c>
      <c r="H11" s="4" t="s">
        <v>364</v>
      </c>
      <c r="I11" s="4" t="s">
        <v>228</v>
      </c>
      <c r="J11" s="5">
        <v>1</v>
      </c>
      <c r="K11" s="5">
        <v>224</v>
      </c>
      <c r="L11" s="5">
        <v>2017</v>
      </c>
      <c r="M11" s="5" t="s">
        <v>968</v>
      </c>
      <c r="N11" s="4" t="s">
        <v>157</v>
      </c>
      <c r="O11" s="4" t="s">
        <v>771</v>
      </c>
      <c r="P11" s="4" t="s">
        <v>159</v>
      </c>
      <c r="Q11" s="4" t="s">
        <v>160</v>
      </c>
      <c r="R11" s="4" t="s">
        <v>969</v>
      </c>
      <c r="S11" s="5"/>
      <c r="T11" s="5"/>
      <c r="U11" s="5"/>
    </row>
    <row r="12" spans="1:21" s="8" customFormat="1" ht="78.75">
      <c r="A12" s="4"/>
      <c r="B12" s="5" t="s">
        <v>992</v>
      </c>
      <c r="C12" s="6">
        <v>600</v>
      </c>
      <c r="D12" s="4" t="s">
        <v>993</v>
      </c>
      <c r="E12" s="4" t="s">
        <v>966</v>
      </c>
      <c r="F12" s="4" t="s">
        <v>994</v>
      </c>
      <c r="G12" s="5" t="s">
        <v>153</v>
      </c>
      <c r="H12" s="4" t="s">
        <v>199</v>
      </c>
      <c r="I12" s="4" t="s">
        <v>155</v>
      </c>
      <c r="J12" s="5">
        <v>1</v>
      </c>
      <c r="K12" s="5">
        <v>240</v>
      </c>
      <c r="L12" s="5">
        <v>2018</v>
      </c>
      <c r="M12" s="5" t="s">
        <v>995</v>
      </c>
      <c r="N12" s="4" t="s">
        <v>157</v>
      </c>
      <c r="O12" s="4" t="s">
        <v>771</v>
      </c>
      <c r="P12" s="4" t="s">
        <v>216</v>
      </c>
      <c r="Q12" s="4" t="s">
        <v>160</v>
      </c>
      <c r="R12" s="4" t="s">
        <v>329</v>
      </c>
      <c r="S12" s="5"/>
      <c r="T12" s="5"/>
      <c r="U12" s="7" t="str">
        <f>HYPERLINK("http://znanium.com/bookread2.php?book=915386","Ознакомиться")</f>
        <v>Ознакомиться</v>
      </c>
    </row>
    <row r="13" spans="1:21" s="8" customFormat="1" ht="33.75">
      <c r="A13" s="4"/>
      <c r="B13" s="5" t="s">
        <v>1574</v>
      </c>
      <c r="C13" s="6">
        <v>929.9</v>
      </c>
      <c r="D13" s="4" t="s">
        <v>1575</v>
      </c>
      <c r="E13" s="4" t="s">
        <v>1576</v>
      </c>
      <c r="F13" s="4" t="s">
        <v>1577</v>
      </c>
      <c r="G13" s="5" t="s">
        <v>153</v>
      </c>
      <c r="H13" s="4" t="s">
        <v>608</v>
      </c>
      <c r="I13" s="4"/>
      <c r="J13" s="5">
        <v>1</v>
      </c>
      <c r="K13" s="5">
        <v>368</v>
      </c>
      <c r="L13" s="5">
        <v>2017</v>
      </c>
      <c r="M13" s="5" t="s">
        <v>1578</v>
      </c>
      <c r="N13" s="4" t="s">
        <v>214</v>
      </c>
      <c r="O13" s="4" t="s">
        <v>215</v>
      </c>
      <c r="P13" s="4" t="s">
        <v>159</v>
      </c>
      <c r="Q13" s="4" t="s">
        <v>160</v>
      </c>
      <c r="R13" s="4"/>
      <c r="S13" s="5"/>
      <c r="T13" s="5"/>
      <c r="U13" s="7" t="str">
        <f>HYPERLINK("http://znanium.com/bookread2.php?book=780649","Ознакомиться")</f>
        <v>Ознакомиться</v>
      </c>
    </row>
    <row r="14" spans="1:21" s="8" customFormat="1" ht="56.25">
      <c r="A14" s="4"/>
      <c r="B14" s="5" t="s">
        <v>996</v>
      </c>
      <c r="C14" s="6">
        <v>794.9</v>
      </c>
      <c r="D14" s="4" t="s">
        <v>997</v>
      </c>
      <c r="E14" s="4" t="s">
        <v>998</v>
      </c>
      <c r="F14" s="4" t="s">
        <v>999</v>
      </c>
      <c r="G14" s="5" t="s">
        <v>153</v>
      </c>
      <c r="H14" s="4" t="s">
        <v>364</v>
      </c>
      <c r="I14" s="4" t="s">
        <v>228</v>
      </c>
      <c r="J14" s="5">
        <v>1</v>
      </c>
      <c r="K14" s="5">
        <v>320</v>
      </c>
      <c r="L14" s="5">
        <v>2017</v>
      </c>
      <c r="M14" s="5" t="s">
        <v>1000</v>
      </c>
      <c r="N14" s="4" t="s">
        <v>157</v>
      </c>
      <c r="O14" s="4" t="s">
        <v>201</v>
      </c>
      <c r="P14" s="4" t="s">
        <v>1001</v>
      </c>
      <c r="Q14" s="4" t="s">
        <v>160</v>
      </c>
      <c r="R14" s="4" t="s">
        <v>1002</v>
      </c>
      <c r="S14" s="5"/>
      <c r="T14" s="5"/>
      <c r="U14" s="7" t="str">
        <f>HYPERLINK("http://znanium.com/bookread2.php?book=478661","Ознакомиться")</f>
        <v>Ознакомиться</v>
      </c>
    </row>
    <row r="15" spans="1:21" s="8" customFormat="1" ht="45">
      <c r="A15" s="4"/>
      <c r="B15" s="5" t="s">
        <v>1003</v>
      </c>
      <c r="C15" s="6">
        <v>779.9</v>
      </c>
      <c r="D15" s="4" t="s">
        <v>1004</v>
      </c>
      <c r="E15" s="4" t="s">
        <v>1005</v>
      </c>
      <c r="F15" s="4" t="s">
        <v>495</v>
      </c>
      <c r="G15" s="5" t="s">
        <v>153</v>
      </c>
      <c r="H15" s="4" t="s">
        <v>199</v>
      </c>
      <c r="I15" s="4" t="s">
        <v>228</v>
      </c>
      <c r="J15" s="5">
        <v>1</v>
      </c>
      <c r="K15" s="5">
        <v>240</v>
      </c>
      <c r="L15" s="5">
        <v>2018</v>
      </c>
      <c r="M15" s="5" t="s">
        <v>1006</v>
      </c>
      <c r="N15" s="4" t="s">
        <v>157</v>
      </c>
      <c r="O15" s="4" t="s">
        <v>201</v>
      </c>
      <c r="P15" s="4" t="s">
        <v>216</v>
      </c>
      <c r="Q15" s="4" t="s">
        <v>160</v>
      </c>
      <c r="R15" s="4" t="s">
        <v>963</v>
      </c>
      <c r="S15" s="5"/>
      <c r="T15" s="5"/>
      <c r="U15" s="7" t="str">
        <f>HYPERLINK("http://znanium.com/bookread2.php?book=155146","Ознакомиться")</f>
        <v>Ознакомиться</v>
      </c>
    </row>
    <row r="16" spans="1:21" s="8" customFormat="1" ht="56.25">
      <c r="A16" s="4"/>
      <c r="B16" s="5" t="s">
        <v>1007</v>
      </c>
      <c r="C16" s="6">
        <v>694.9</v>
      </c>
      <c r="D16" s="4" t="s">
        <v>1008</v>
      </c>
      <c r="E16" s="4" t="s">
        <v>1009</v>
      </c>
      <c r="F16" s="4" t="s">
        <v>1010</v>
      </c>
      <c r="G16" s="5" t="s">
        <v>153</v>
      </c>
      <c r="H16" s="4" t="s">
        <v>364</v>
      </c>
      <c r="I16" s="4" t="s">
        <v>228</v>
      </c>
      <c r="J16" s="5">
        <v>1</v>
      </c>
      <c r="K16" s="5">
        <v>224</v>
      </c>
      <c r="L16" s="5">
        <v>2018</v>
      </c>
      <c r="M16" s="5" t="s">
        <v>1011</v>
      </c>
      <c r="N16" s="4" t="s">
        <v>157</v>
      </c>
      <c r="O16" s="4" t="s">
        <v>201</v>
      </c>
      <c r="P16" s="4" t="s">
        <v>216</v>
      </c>
      <c r="Q16" s="4" t="s">
        <v>160</v>
      </c>
      <c r="R16" s="4" t="s">
        <v>1012</v>
      </c>
      <c r="S16" s="5"/>
      <c r="T16" s="5"/>
      <c r="U16" s="7" t="str">
        <f>HYPERLINK("http://znanium.com/bookread2.php?book=417970","Ознакомиться")</f>
        <v>Ознакомиться</v>
      </c>
    </row>
    <row r="17" spans="1:21" s="8" customFormat="1" ht="33.75">
      <c r="A17" s="4"/>
      <c r="B17" s="5" t="s">
        <v>1013</v>
      </c>
      <c r="C17" s="6">
        <v>1294.9</v>
      </c>
      <c r="D17" s="4" t="s">
        <v>1014</v>
      </c>
      <c r="E17" s="4" t="s">
        <v>1015</v>
      </c>
      <c r="F17" s="4" t="s">
        <v>1016</v>
      </c>
      <c r="G17" s="5" t="s">
        <v>153</v>
      </c>
      <c r="H17" s="4" t="s">
        <v>608</v>
      </c>
      <c r="I17" s="4"/>
      <c r="J17" s="5">
        <v>1</v>
      </c>
      <c r="K17" s="5">
        <v>512</v>
      </c>
      <c r="L17" s="5">
        <v>2018</v>
      </c>
      <c r="M17" s="5" t="s">
        <v>1017</v>
      </c>
      <c r="N17" s="4" t="s">
        <v>157</v>
      </c>
      <c r="O17" s="4" t="s">
        <v>201</v>
      </c>
      <c r="P17" s="4" t="s">
        <v>159</v>
      </c>
      <c r="Q17" s="4" t="s">
        <v>160</v>
      </c>
      <c r="R17" s="4"/>
      <c r="S17" s="5"/>
      <c r="T17" s="5"/>
      <c r="U17" s="7" t="str">
        <f>HYPERLINK("http://znanium.com/bookread2.php?book=496882","Ознакомиться")</f>
        <v>Ознакомиться</v>
      </c>
    </row>
    <row r="18" spans="1:21" s="8" customFormat="1" ht="56.25">
      <c r="A18" s="4"/>
      <c r="B18" s="5" t="s">
        <v>231</v>
      </c>
      <c r="C18" s="6">
        <v>680</v>
      </c>
      <c r="D18" s="4" t="s">
        <v>232</v>
      </c>
      <c r="E18" s="4" t="s">
        <v>233</v>
      </c>
      <c r="F18" s="4" t="s">
        <v>234</v>
      </c>
      <c r="G18" s="5" t="s">
        <v>153</v>
      </c>
      <c r="H18" s="4" t="s">
        <v>154</v>
      </c>
      <c r="I18" s="4" t="s">
        <v>155</v>
      </c>
      <c r="J18" s="5">
        <v>20</v>
      </c>
      <c r="K18" s="5">
        <v>270</v>
      </c>
      <c r="L18" s="5">
        <v>2018</v>
      </c>
      <c r="M18" s="5" t="s">
        <v>235</v>
      </c>
      <c r="N18" s="4" t="s">
        <v>157</v>
      </c>
      <c r="O18" s="4" t="s">
        <v>158</v>
      </c>
      <c r="P18" s="4" t="s">
        <v>159</v>
      </c>
      <c r="Q18" s="4" t="s">
        <v>160</v>
      </c>
      <c r="R18" s="4" t="s">
        <v>236</v>
      </c>
      <c r="S18" s="5" t="s">
        <v>162</v>
      </c>
      <c r="T18" s="5"/>
      <c r="U18" s="7" t="str">
        <f>HYPERLINK("http://znanium.com/bookread2.php?book=917557","Ознакомиться")</f>
        <v>Ознакомиться</v>
      </c>
    </row>
    <row r="19" spans="1:21" s="8" customFormat="1" ht="45">
      <c r="A19" s="4"/>
      <c r="B19" s="5" t="s">
        <v>237</v>
      </c>
      <c r="C19" s="6">
        <v>919.9</v>
      </c>
      <c r="D19" s="4" t="s">
        <v>238</v>
      </c>
      <c r="E19" s="4" t="s">
        <v>239</v>
      </c>
      <c r="F19" s="4" t="s">
        <v>240</v>
      </c>
      <c r="G19" s="5" t="s">
        <v>153</v>
      </c>
      <c r="H19" s="4" t="s">
        <v>199</v>
      </c>
      <c r="I19" s="4" t="s">
        <v>155</v>
      </c>
      <c r="J19" s="5">
        <v>1</v>
      </c>
      <c r="K19" s="5">
        <v>367</v>
      </c>
      <c r="L19" s="5">
        <v>2016</v>
      </c>
      <c r="M19" s="5" t="s">
        <v>241</v>
      </c>
      <c r="N19" s="4" t="s">
        <v>157</v>
      </c>
      <c r="O19" s="4" t="s">
        <v>242</v>
      </c>
      <c r="P19" s="4" t="s">
        <v>159</v>
      </c>
      <c r="Q19" s="4" t="s">
        <v>160</v>
      </c>
      <c r="R19" s="4" t="s">
        <v>243</v>
      </c>
      <c r="S19" s="5"/>
      <c r="T19" s="5"/>
      <c r="U19" s="5"/>
    </row>
    <row r="20" spans="1:21" s="8" customFormat="1" ht="45">
      <c r="A20" s="4"/>
      <c r="B20" s="5" t="s">
        <v>1579</v>
      </c>
      <c r="C20" s="6">
        <v>1200</v>
      </c>
      <c r="D20" s="4" t="s">
        <v>1580</v>
      </c>
      <c r="E20" s="4" t="s">
        <v>1581</v>
      </c>
      <c r="F20" s="4" t="s">
        <v>1582</v>
      </c>
      <c r="G20" s="5" t="s">
        <v>153</v>
      </c>
      <c r="H20" s="4" t="s">
        <v>154</v>
      </c>
      <c r="I20" s="4" t="s">
        <v>155</v>
      </c>
      <c r="J20" s="5">
        <v>1</v>
      </c>
      <c r="K20" s="5">
        <v>528</v>
      </c>
      <c r="L20" s="5">
        <v>2018</v>
      </c>
      <c r="M20" s="5" t="s">
        <v>1583</v>
      </c>
      <c r="N20" s="4" t="s">
        <v>314</v>
      </c>
      <c r="O20" s="4" t="s">
        <v>1584</v>
      </c>
      <c r="P20" s="4" t="s">
        <v>216</v>
      </c>
      <c r="Q20" s="4" t="s">
        <v>160</v>
      </c>
      <c r="R20" s="4" t="s">
        <v>1585</v>
      </c>
      <c r="S20" s="5"/>
      <c r="T20" s="5"/>
      <c r="U20" s="7" t="str">
        <f>HYPERLINK("http://znanium.com/bookread2.php?book=939217","Ознакомиться")</f>
        <v>Ознакомиться</v>
      </c>
    </row>
    <row r="21" spans="1:21" s="8" customFormat="1" ht="78.75">
      <c r="A21" s="4"/>
      <c r="B21" s="5" t="s">
        <v>1018</v>
      </c>
      <c r="C21" s="6">
        <v>200</v>
      </c>
      <c r="D21" s="4" t="s">
        <v>1019</v>
      </c>
      <c r="E21" s="4" t="s">
        <v>1020</v>
      </c>
      <c r="F21" s="4" t="s">
        <v>1021</v>
      </c>
      <c r="G21" s="5" t="s">
        <v>147</v>
      </c>
      <c r="H21" s="4" t="s">
        <v>199</v>
      </c>
      <c r="I21" s="4" t="s">
        <v>228</v>
      </c>
      <c r="J21" s="5">
        <v>1</v>
      </c>
      <c r="K21" s="5">
        <v>88</v>
      </c>
      <c r="L21" s="5">
        <v>2017</v>
      </c>
      <c r="M21" s="5" t="s">
        <v>1022</v>
      </c>
      <c r="N21" s="4" t="s">
        <v>1023</v>
      </c>
      <c r="O21" s="4" t="s">
        <v>1024</v>
      </c>
      <c r="P21" s="4" t="s">
        <v>216</v>
      </c>
      <c r="Q21" s="4" t="s">
        <v>160</v>
      </c>
      <c r="R21" s="4" t="s">
        <v>1025</v>
      </c>
      <c r="S21" s="5"/>
      <c r="T21" s="5"/>
      <c r="U21" s="7" t="str">
        <f>HYPERLINK("http://znanium.com/bookread2.php?book=772456","Ознакомиться")</f>
        <v>Ознакомиться</v>
      </c>
    </row>
    <row r="22" spans="1:21" s="8" customFormat="1" ht="45">
      <c r="A22" s="4"/>
      <c r="B22" s="5" t="s">
        <v>1026</v>
      </c>
      <c r="C22" s="6">
        <v>994.9</v>
      </c>
      <c r="D22" s="4" t="s">
        <v>1027</v>
      </c>
      <c r="E22" s="4" t="s">
        <v>1028</v>
      </c>
      <c r="F22" s="4" t="s">
        <v>1029</v>
      </c>
      <c r="G22" s="5" t="s">
        <v>153</v>
      </c>
      <c r="H22" s="4" t="s">
        <v>154</v>
      </c>
      <c r="I22" s="4" t="s">
        <v>155</v>
      </c>
      <c r="J22" s="5">
        <v>1</v>
      </c>
      <c r="K22" s="5">
        <v>414</v>
      </c>
      <c r="L22" s="5">
        <v>2018</v>
      </c>
      <c r="M22" s="5" t="s">
        <v>1030</v>
      </c>
      <c r="N22" s="4" t="s">
        <v>157</v>
      </c>
      <c r="O22" s="4" t="s">
        <v>201</v>
      </c>
      <c r="P22" s="4" t="s">
        <v>216</v>
      </c>
      <c r="Q22" s="4" t="s">
        <v>160</v>
      </c>
      <c r="R22" s="4" t="s">
        <v>1031</v>
      </c>
      <c r="S22" s="5"/>
      <c r="T22" s="5"/>
      <c r="U22" s="7" t="str">
        <f>HYPERLINK("http://znanium.com/bookread2.php?book=429967","Ознакомиться")</f>
        <v>Ознакомиться</v>
      </c>
    </row>
    <row r="23" spans="1:21" s="8" customFormat="1" ht="45">
      <c r="A23" s="4"/>
      <c r="B23" s="5" t="s">
        <v>1586</v>
      </c>
      <c r="C23" s="6">
        <v>1360</v>
      </c>
      <c r="D23" s="4" t="s">
        <v>1587</v>
      </c>
      <c r="E23" s="4" t="s">
        <v>1588</v>
      </c>
      <c r="F23" s="4" t="s">
        <v>1589</v>
      </c>
      <c r="G23" s="5" t="s">
        <v>153</v>
      </c>
      <c r="H23" s="4" t="s">
        <v>154</v>
      </c>
      <c r="I23" s="4"/>
      <c r="J23" s="5">
        <v>1</v>
      </c>
      <c r="K23" s="5">
        <v>544</v>
      </c>
      <c r="L23" s="5">
        <v>2017</v>
      </c>
      <c r="M23" s="5" t="s">
        <v>1590</v>
      </c>
      <c r="N23" s="4" t="s">
        <v>214</v>
      </c>
      <c r="O23" s="4" t="s">
        <v>537</v>
      </c>
      <c r="P23" s="4" t="s">
        <v>159</v>
      </c>
      <c r="Q23" s="4" t="s">
        <v>160</v>
      </c>
      <c r="R23" s="4" t="s">
        <v>1591</v>
      </c>
      <c r="S23" s="5"/>
      <c r="T23" s="5"/>
      <c r="U23" s="7" t="str">
        <f>HYPERLINK("http://znanium.com/bookread2.php?book=774755","Ознакомиться")</f>
        <v>Ознакомиться</v>
      </c>
    </row>
    <row r="24" spans="1:21" s="8" customFormat="1" ht="33.75">
      <c r="A24" s="4"/>
      <c r="B24" s="5" t="s">
        <v>1032</v>
      </c>
      <c r="C24" s="6">
        <v>779.9</v>
      </c>
      <c r="D24" s="4" t="s">
        <v>1033</v>
      </c>
      <c r="E24" s="4" t="s">
        <v>271</v>
      </c>
      <c r="F24" s="4" t="s">
        <v>1034</v>
      </c>
      <c r="G24" s="5" t="s">
        <v>153</v>
      </c>
      <c r="H24" s="4" t="s">
        <v>608</v>
      </c>
      <c r="I24" s="4" t="s">
        <v>155</v>
      </c>
      <c r="J24" s="5">
        <v>18</v>
      </c>
      <c r="K24" s="5">
        <v>336</v>
      </c>
      <c r="L24" s="5">
        <v>2017</v>
      </c>
      <c r="M24" s="5" t="s">
        <v>1035</v>
      </c>
      <c r="N24" s="4" t="s">
        <v>157</v>
      </c>
      <c r="O24" s="4" t="s">
        <v>242</v>
      </c>
      <c r="P24" s="4" t="s">
        <v>159</v>
      </c>
      <c r="Q24" s="4" t="s">
        <v>160</v>
      </c>
      <c r="R24" s="4"/>
      <c r="S24" s="5"/>
      <c r="T24" s="5"/>
      <c r="U24" s="7" t="str">
        <f>HYPERLINK("http://znanium.com/bookread2.php?book=795706","Ознакомиться")</f>
        <v>Ознакомиться</v>
      </c>
    </row>
    <row r="25" spans="1:21" s="8" customFormat="1" ht="45">
      <c r="A25" s="4"/>
      <c r="B25" s="5" t="s">
        <v>1036</v>
      </c>
      <c r="C25" s="6">
        <v>1080</v>
      </c>
      <c r="D25" s="4" t="s">
        <v>1037</v>
      </c>
      <c r="E25" s="4" t="s">
        <v>1038</v>
      </c>
      <c r="F25" s="4" t="s">
        <v>1039</v>
      </c>
      <c r="G25" s="5" t="s">
        <v>153</v>
      </c>
      <c r="H25" s="4" t="s">
        <v>364</v>
      </c>
      <c r="I25" s="4" t="s">
        <v>155</v>
      </c>
      <c r="J25" s="5">
        <v>1</v>
      </c>
      <c r="K25" s="5">
        <v>415</v>
      </c>
      <c r="L25" s="5">
        <v>2018</v>
      </c>
      <c r="M25" s="5" t="s">
        <v>1040</v>
      </c>
      <c r="N25" s="4" t="s">
        <v>157</v>
      </c>
      <c r="O25" s="4" t="s">
        <v>242</v>
      </c>
      <c r="P25" s="4" t="s">
        <v>159</v>
      </c>
      <c r="Q25" s="4" t="s">
        <v>160</v>
      </c>
      <c r="R25" s="4" t="s">
        <v>772</v>
      </c>
      <c r="S25" s="5"/>
      <c r="T25" s="5"/>
      <c r="U25" s="7" t="str">
        <f>HYPERLINK("http://znanium.com/bookread2.php?book=941918","Ознакомиться")</f>
        <v>Ознакомиться</v>
      </c>
    </row>
    <row r="26" spans="1:21" s="8" customFormat="1" ht="67.5">
      <c r="A26" s="4"/>
      <c r="B26" s="5" t="s">
        <v>309</v>
      </c>
      <c r="C26" s="6">
        <v>694.9</v>
      </c>
      <c r="D26" s="4" t="s">
        <v>310</v>
      </c>
      <c r="E26" s="4" t="s">
        <v>311</v>
      </c>
      <c r="F26" s="4" t="s">
        <v>312</v>
      </c>
      <c r="G26" s="5" t="s">
        <v>153</v>
      </c>
      <c r="H26" s="4" t="s">
        <v>277</v>
      </c>
      <c r="I26" s="4" t="s">
        <v>155</v>
      </c>
      <c r="J26" s="5">
        <v>20</v>
      </c>
      <c r="K26" s="5">
        <v>325</v>
      </c>
      <c r="L26" s="5">
        <v>2017</v>
      </c>
      <c r="M26" s="5" t="s">
        <v>313</v>
      </c>
      <c r="N26" s="4" t="s">
        <v>314</v>
      </c>
      <c r="O26" s="4" t="s">
        <v>315</v>
      </c>
      <c r="P26" s="4" t="s">
        <v>216</v>
      </c>
      <c r="Q26" s="4" t="s">
        <v>160</v>
      </c>
      <c r="R26" s="4" t="s">
        <v>316</v>
      </c>
      <c r="S26" s="5"/>
      <c r="T26" s="5"/>
      <c r="U26" s="7" t="str">
        <f>HYPERLINK("http://znanium.com/bookread2.php?book=415433","Ознакомиться")</f>
        <v>Ознакомиться</v>
      </c>
    </row>
    <row r="27" spans="1:21" s="8" customFormat="1" ht="78.75">
      <c r="A27" s="4"/>
      <c r="B27" s="5" t="s">
        <v>323</v>
      </c>
      <c r="C27" s="6">
        <v>809.9</v>
      </c>
      <c r="D27" s="4" t="s">
        <v>324</v>
      </c>
      <c r="E27" s="4" t="s">
        <v>325</v>
      </c>
      <c r="F27" s="4" t="s">
        <v>326</v>
      </c>
      <c r="G27" s="5" t="s">
        <v>153</v>
      </c>
      <c r="H27" s="4" t="s">
        <v>199</v>
      </c>
      <c r="I27" s="4" t="s">
        <v>155</v>
      </c>
      <c r="J27" s="5">
        <v>1</v>
      </c>
      <c r="K27" s="5">
        <v>320</v>
      </c>
      <c r="L27" s="5">
        <v>2018</v>
      </c>
      <c r="M27" s="5" t="s">
        <v>327</v>
      </c>
      <c r="N27" s="4" t="s">
        <v>314</v>
      </c>
      <c r="O27" s="4" t="s">
        <v>328</v>
      </c>
      <c r="P27" s="4" t="s">
        <v>159</v>
      </c>
      <c r="Q27" s="4" t="s">
        <v>160</v>
      </c>
      <c r="R27" s="4" t="s">
        <v>329</v>
      </c>
      <c r="S27" s="5"/>
      <c r="T27" s="5"/>
      <c r="U27" s="7" t="str">
        <f>HYPERLINK("http://znanium.com/bookread2.php?book=913326","Ознакомиться")</f>
        <v>Ознакомиться</v>
      </c>
    </row>
    <row r="28" spans="1:21" s="8" customFormat="1" ht="67.5">
      <c r="A28" s="4"/>
      <c r="B28" s="5" t="s">
        <v>1041</v>
      </c>
      <c r="C28" s="6">
        <v>994.9</v>
      </c>
      <c r="D28" s="4" t="s">
        <v>1042</v>
      </c>
      <c r="E28" s="4" t="s">
        <v>1043</v>
      </c>
      <c r="F28" s="4" t="s">
        <v>1044</v>
      </c>
      <c r="G28" s="5" t="s">
        <v>153</v>
      </c>
      <c r="H28" s="4" t="s">
        <v>154</v>
      </c>
      <c r="I28" s="4" t="s">
        <v>155</v>
      </c>
      <c r="J28" s="5">
        <v>1</v>
      </c>
      <c r="K28" s="5">
        <v>400</v>
      </c>
      <c r="L28" s="5">
        <v>2017</v>
      </c>
      <c r="M28" s="5" t="s">
        <v>1045</v>
      </c>
      <c r="N28" s="4" t="s">
        <v>157</v>
      </c>
      <c r="O28" s="4" t="s">
        <v>201</v>
      </c>
      <c r="P28" s="4" t="s">
        <v>216</v>
      </c>
      <c r="Q28" s="4" t="s">
        <v>160</v>
      </c>
      <c r="R28" s="4" t="s">
        <v>1046</v>
      </c>
      <c r="S28" s="5"/>
      <c r="T28" s="5"/>
      <c r="U28" s="7" t="str">
        <f>HYPERLINK("http://znanium.com/bookread2.php?book=814427","Ознакомиться")</f>
        <v>Ознакомиться</v>
      </c>
    </row>
    <row r="29" spans="1:21" s="8" customFormat="1" ht="33.75">
      <c r="A29" s="4"/>
      <c r="B29" s="5" t="s">
        <v>1047</v>
      </c>
      <c r="C29" s="6">
        <v>619.9</v>
      </c>
      <c r="D29" s="4" t="s">
        <v>1048</v>
      </c>
      <c r="E29" s="4" t="s">
        <v>1049</v>
      </c>
      <c r="F29" s="4" t="s">
        <v>1034</v>
      </c>
      <c r="G29" s="5" t="s">
        <v>153</v>
      </c>
      <c r="H29" s="4" t="s">
        <v>608</v>
      </c>
      <c r="I29" s="4"/>
      <c r="J29" s="5">
        <v>1</v>
      </c>
      <c r="K29" s="5">
        <v>240</v>
      </c>
      <c r="L29" s="5">
        <v>2017</v>
      </c>
      <c r="M29" s="5" t="s">
        <v>1050</v>
      </c>
      <c r="N29" s="4" t="s">
        <v>157</v>
      </c>
      <c r="O29" s="4" t="s">
        <v>242</v>
      </c>
      <c r="P29" s="4" t="s">
        <v>159</v>
      </c>
      <c r="Q29" s="4" t="s">
        <v>160</v>
      </c>
      <c r="R29" s="4"/>
      <c r="S29" s="5"/>
      <c r="T29" s="5"/>
      <c r="U29" s="7" t="str">
        <f>HYPERLINK("http://znanium.com/bookread2.php?book=780652","Ознакомиться")</f>
        <v>Ознакомиться</v>
      </c>
    </row>
    <row r="30" spans="1:21" s="8" customFormat="1" ht="45">
      <c r="A30" s="4"/>
      <c r="B30" s="5" t="s">
        <v>1051</v>
      </c>
      <c r="C30" s="6">
        <v>680</v>
      </c>
      <c r="D30" s="4" t="s">
        <v>1052</v>
      </c>
      <c r="E30" s="4" t="s">
        <v>1053</v>
      </c>
      <c r="F30" s="4" t="s">
        <v>1054</v>
      </c>
      <c r="G30" s="5" t="s">
        <v>153</v>
      </c>
      <c r="H30" s="4" t="s">
        <v>154</v>
      </c>
      <c r="I30" s="4" t="s">
        <v>155</v>
      </c>
      <c r="J30" s="5">
        <v>1</v>
      </c>
      <c r="K30" s="5">
        <v>272</v>
      </c>
      <c r="L30" s="5">
        <v>2018</v>
      </c>
      <c r="M30" s="5" t="s">
        <v>1055</v>
      </c>
      <c r="N30" s="4" t="s">
        <v>157</v>
      </c>
      <c r="O30" s="4" t="s">
        <v>242</v>
      </c>
      <c r="P30" s="4" t="s">
        <v>159</v>
      </c>
      <c r="Q30" s="4" t="s">
        <v>160</v>
      </c>
      <c r="R30" s="4" t="s">
        <v>1056</v>
      </c>
      <c r="S30" s="5"/>
      <c r="T30" s="5"/>
      <c r="U30" s="7" t="str">
        <f>HYPERLINK("http://znanium.com/bookread2.php?book=939337","Ознакомиться")</f>
        <v>Ознакомиться</v>
      </c>
    </row>
    <row r="31" spans="1:21" s="8" customFormat="1" ht="90">
      <c r="A31" s="4"/>
      <c r="B31" s="5" t="s">
        <v>1057</v>
      </c>
      <c r="C31" s="6">
        <v>749.9</v>
      </c>
      <c r="D31" s="4" t="s">
        <v>1058</v>
      </c>
      <c r="E31" s="4" t="s">
        <v>1059</v>
      </c>
      <c r="F31" s="4" t="s">
        <v>1060</v>
      </c>
      <c r="G31" s="5" t="s">
        <v>153</v>
      </c>
      <c r="H31" s="4" t="s">
        <v>154</v>
      </c>
      <c r="I31" s="4" t="s">
        <v>155</v>
      </c>
      <c r="J31" s="5">
        <v>14</v>
      </c>
      <c r="K31" s="5">
        <v>338</v>
      </c>
      <c r="L31" s="5">
        <v>2016</v>
      </c>
      <c r="M31" s="5" t="s">
        <v>1061</v>
      </c>
      <c r="N31" s="4" t="s">
        <v>157</v>
      </c>
      <c r="O31" s="4" t="s">
        <v>201</v>
      </c>
      <c r="P31" s="4" t="s">
        <v>216</v>
      </c>
      <c r="Q31" s="4" t="s">
        <v>160</v>
      </c>
      <c r="R31" s="4" t="s">
        <v>1062</v>
      </c>
      <c r="S31" s="5"/>
      <c r="T31" s="5"/>
      <c r="U31" s="7" t="str">
        <f>HYPERLINK("http://znanium.com/bookread2.php?book=533006","Ознакомиться")</f>
        <v>Ознакомиться</v>
      </c>
    </row>
    <row r="32" spans="1:21" s="8" customFormat="1" ht="33.75">
      <c r="A32" s="4"/>
      <c r="B32" s="5" t="s">
        <v>341</v>
      </c>
      <c r="C32" s="6">
        <v>774.9</v>
      </c>
      <c r="D32" s="4" t="s">
        <v>342</v>
      </c>
      <c r="E32" s="4" t="s">
        <v>343</v>
      </c>
      <c r="F32" s="4" t="s">
        <v>344</v>
      </c>
      <c r="G32" s="5" t="s">
        <v>153</v>
      </c>
      <c r="H32" s="4" t="s">
        <v>277</v>
      </c>
      <c r="I32" s="4" t="s">
        <v>228</v>
      </c>
      <c r="J32" s="5">
        <v>1</v>
      </c>
      <c r="K32" s="5">
        <v>308</v>
      </c>
      <c r="L32" s="5">
        <v>2018</v>
      </c>
      <c r="M32" s="5" t="s">
        <v>345</v>
      </c>
      <c r="N32" s="4" t="s">
        <v>314</v>
      </c>
      <c r="O32" s="4" t="s">
        <v>346</v>
      </c>
      <c r="P32" s="4" t="s">
        <v>159</v>
      </c>
      <c r="Q32" s="4" t="s">
        <v>160</v>
      </c>
      <c r="R32" s="4"/>
      <c r="S32" s="5" t="s">
        <v>162</v>
      </c>
      <c r="T32" s="5"/>
      <c r="U32" s="7" t="str">
        <f>HYPERLINK("http://znanium.com/bookread2.php?book=512202","Ознакомиться")</f>
        <v>Ознакомиться</v>
      </c>
    </row>
    <row r="33" spans="1:21" s="8" customFormat="1" ht="45">
      <c r="A33" s="4"/>
      <c r="B33" s="5" t="s">
        <v>360</v>
      </c>
      <c r="C33" s="6">
        <v>1370</v>
      </c>
      <c r="D33" s="4" t="s">
        <v>361</v>
      </c>
      <c r="E33" s="4" t="s">
        <v>362</v>
      </c>
      <c r="F33" s="4" t="s">
        <v>363</v>
      </c>
      <c r="G33" s="5" t="s">
        <v>153</v>
      </c>
      <c r="H33" s="4" t="s">
        <v>364</v>
      </c>
      <c r="I33" s="4" t="s">
        <v>155</v>
      </c>
      <c r="J33" s="5">
        <v>12</v>
      </c>
      <c r="K33" s="5">
        <v>480</v>
      </c>
      <c r="L33" s="5">
        <v>2018</v>
      </c>
      <c r="M33" s="5" t="s">
        <v>365</v>
      </c>
      <c r="N33" s="4" t="s">
        <v>180</v>
      </c>
      <c r="O33" s="4" t="s">
        <v>366</v>
      </c>
      <c r="P33" s="4" t="s">
        <v>159</v>
      </c>
      <c r="Q33" s="4" t="s">
        <v>160</v>
      </c>
      <c r="R33" s="4" t="s">
        <v>243</v>
      </c>
      <c r="S33" s="5"/>
      <c r="T33" s="5"/>
      <c r="U33" s="7" t="str">
        <f>HYPERLINK("http://znanium.com/bookread2.php?book=915794","Ознакомиться")</f>
        <v>Ознакомиться</v>
      </c>
    </row>
    <row r="34" spans="1:21" s="8" customFormat="1" ht="33.75">
      <c r="A34" s="4"/>
      <c r="B34" s="5" t="s">
        <v>383</v>
      </c>
      <c r="C34" s="6">
        <v>354.9</v>
      </c>
      <c r="D34" s="4" t="s">
        <v>384</v>
      </c>
      <c r="E34" s="4" t="s">
        <v>385</v>
      </c>
      <c r="F34" s="4" t="s">
        <v>386</v>
      </c>
      <c r="G34" s="5" t="s">
        <v>147</v>
      </c>
      <c r="H34" s="4" t="s">
        <v>199</v>
      </c>
      <c r="I34" s="4" t="s">
        <v>228</v>
      </c>
      <c r="J34" s="5">
        <v>1</v>
      </c>
      <c r="K34" s="5">
        <v>168</v>
      </c>
      <c r="L34" s="5">
        <v>2017</v>
      </c>
      <c r="M34" s="5" t="s">
        <v>387</v>
      </c>
      <c r="N34" s="4" t="s">
        <v>157</v>
      </c>
      <c r="O34" s="4" t="s">
        <v>388</v>
      </c>
      <c r="P34" s="4" t="s">
        <v>389</v>
      </c>
      <c r="Q34" s="4" t="s">
        <v>160</v>
      </c>
      <c r="R34" s="4"/>
      <c r="S34" s="5"/>
      <c r="T34" s="5"/>
      <c r="U34" s="7" t="str">
        <f>HYPERLINK("http://znanium.com/bookread2.php?book=478844","Ознакомиться")</f>
        <v>Ознакомиться</v>
      </c>
    </row>
    <row r="35" spans="1:21" s="8" customFormat="1" ht="78.75">
      <c r="A35" s="4"/>
      <c r="B35" s="5" t="s">
        <v>1063</v>
      </c>
      <c r="C35" s="6">
        <v>754.9</v>
      </c>
      <c r="D35" s="4" t="s">
        <v>1064</v>
      </c>
      <c r="E35" s="4" t="s">
        <v>1065</v>
      </c>
      <c r="F35" s="4" t="s">
        <v>1066</v>
      </c>
      <c r="G35" s="5" t="s">
        <v>153</v>
      </c>
      <c r="H35" s="4" t="s">
        <v>364</v>
      </c>
      <c r="I35" s="4" t="s">
        <v>228</v>
      </c>
      <c r="J35" s="5">
        <v>1</v>
      </c>
      <c r="K35" s="5">
        <v>288</v>
      </c>
      <c r="L35" s="5">
        <v>2018</v>
      </c>
      <c r="M35" s="5" t="s">
        <v>1067</v>
      </c>
      <c r="N35" s="4" t="s">
        <v>157</v>
      </c>
      <c r="O35" s="4" t="s">
        <v>201</v>
      </c>
      <c r="P35" s="4" t="s">
        <v>159</v>
      </c>
      <c r="Q35" s="4" t="s">
        <v>160</v>
      </c>
      <c r="R35" s="4" t="s">
        <v>1068</v>
      </c>
      <c r="S35" s="5"/>
      <c r="T35" s="5"/>
      <c r="U35" s="7" t="str">
        <f>HYPERLINK("http://znanium.com/bookread2.php?book=500249","Ознакомиться")</f>
        <v>Ознакомиться</v>
      </c>
    </row>
    <row r="36" spans="1:21" s="8" customFormat="1" ht="78.75">
      <c r="A36" s="4"/>
      <c r="B36" s="5" t="s">
        <v>1069</v>
      </c>
      <c r="C36" s="6">
        <v>560</v>
      </c>
      <c r="D36" s="4" t="s">
        <v>1070</v>
      </c>
      <c r="E36" s="4" t="s">
        <v>1071</v>
      </c>
      <c r="F36" s="4" t="s">
        <v>1072</v>
      </c>
      <c r="G36" s="5" t="s">
        <v>153</v>
      </c>
      <c r="H36" s="4" t="s">
        <v>364</v>
      </c>
      <c r="I36" s="4" t="s">
        <v>155</v>
      </c>
      <c r="J36" s="5">
        <v>1</v>
      </c>
      <c r="K36" s="5">
        <v>216</v>
      </c>
      <c r="L36" s="5">
        <v>2018</v>
      </c>
      <c r="M36" s="5" t="s">
        <v>1073</v>
      </c>
      <c r="N36" s="4" t="s">
        <v>157</v>
      </c>
      <c r="O36" s="4" t="s">
        <v>201</v>
      </c>
      <c r="P36" s="4" t="s">
        <v>216</v>
      </c>
      <c r="Q36" s="4" t="s">
        <v>160</v>
      </c>
      <c r="R36" s="4" t="s">
        <v>1074</v>
      </c>
      <c r="S36" s="5"/>
      <c r="T36" s="5"/>
      <c r="U36" s="7" t="str">
        <f>HYPERLINK("http://znanium.com/bookread2.php?book=941550","Ознакомиться")</f>
        <v>Ознакомиться</v>
      </c>
    </row>
    <row r="37" spans="1:21" s="8" customFormat="1" ht="33.75">
      <c r="A37" s="4"/>
      <c r="B37" s="5" t="s">
        <v>1075</v>
      </c>
      <c r="C37" s="6">
        <v>560</v>
      </c>
      <c r="D37" s="4" t="s">
        <v>1076</v>
      </c>
      <c r="E37" s="4" t="s">
        <v>1077</v>
      </c>
      <c r="F37" s="4" t="s">
        <v>1078</v>
      </c>
      <c r="G37" s="5" t="s">
        <v>153</v>
      </c>
      <c r="H37" s="4" t="s">
        <v>608</v>
      </c>
      <c r="I37" s="4" t="s">
        <v>155</v>
      </c>
      <c r="J37" s="5">
        <v>1</v>
      </c>
      <c r="K37" s="5">
        <v>224</v>
      </c>
      <c r="L37" s="5">
        <v>2018</v>
      </c>
      <c r="M37" s="5" t="s">
        <v>1079</v>
      </c>
      <c r="N37" s="4" t="s">
        <v>157</v>
      </c>
      <c r="O37" s="4" t="s">
        <v>201</v>
      </c>
      <c r="P37" s="4" t="s">
        <v>159</v>
      </c>
      <c r="Q37" s="4" t="s">
        <v>160</v>
      </c>
      <c r="R37" s="4"/>
      <c r="S37" s="5"/>
      <c r="T37" s="5"/>
      <c r="U37" s="7" t="str">
        <f>HYPERLINK("http://znanium.com/bookread2.php?book=920680","Ознакомиться")</f>
        <v>Ознакомиться</v>
      </c>
    </row>
    <row r="38" spans="1:21" s="8" customFormat="1" ht="33.75">
      <c r="A38" s="4"/>
      <c r="B38" s="5" t="s">
        <v>1080</v>
      </c>
      <c r="C38" s="6">
        <v>474.9</v>
      </c>
      <c r="D38" s="4" t="s">
        <v>1081</v>
      </c>
      <c r="E38" s="4" t="s">
        <v>1082</v>
      </c>
      <c r="F38" s="4" t="s">
        <v>1083</v>
      </c>
      <c r="G38" s="5" t="s">
        <v>147</v>
      </c>
      <c r="H38" s="4" t="s">
        <v>154</v>
      </c>
      <c r="I38" s="4" t="s">
        <v>155</v>
      </c>
      <c r="J38" s="5">
        <v>1</v>
      </c>
      <c r="K38" s="5">
        <v>112</v>
      </c>
      <c r="L38" s="5">
        <v>2017</v>
      </c>
      <c r="M38" s="5" t="s">
        <v>1084</v>
      </c>
      <c r="N38" s="4" t="s">
        <v>157</v>
      </c>
      <c r="O38" s="4" t="s">
        <v>242</v>
      </c>
      <c r="P38" s="4" t="s">
        <v>216</v>
      </c>
      <c r="Q38" s="4" t="s">
        <v>160</v>
      </c>
      <c r="R38" s="4"/>
      <c r="S38" s="5"/>
      <c r="T38" s="5"/>
      <c r="U38" s="7" t="str">
        <f>HYPERLINK("http://znanium.com/bookread2.php?book=429425","Ознакомиться")</f>
        <v>Ознакомиться</v>
      </c>
    </row>
    <row r="39" spans="1:21" s="8" customFormat="1" ht="112.5">
      <c r="A39" s="4"/>
      <c r="B39" s="5" t="s">
        <v>859</v>
      </c>
      <c r="C39" s="6">
        <v>610</v>
      </c>
      <c r="D39" s="4" t="s">
        <v>860</v>
      </c>
      <c r="E39" s="4" t="s">
        <v>861</v>
      </c>
      <c r="F39" s="4" t="s">
        <v>862</v>
      </c>
      <c r="G39" s="5" t="s">
        <v>153</v>
      </c>
      <c r="H39" s="4" t="s">
        <v>364</v>
      </c>
      <c r="I39" s="4" t="s">
        <v>228</v>
      </c>
      <c r="J39" s="5">
        <v>1</v>
      </c>
      <c r="K39" s="5">
        <v>272</v>
      </c>
      <c r="L39" s="5">
        <v>2017</v>
      </c>
      <c r="M39" s="5" t="s">
        <v>863</v>
      </c>
      <c r="N39" s="4" t="s">
        <v>157</v>
      </c>
      <c r="O39" s="4" t="s">
        <v>201</v>
      </c>
      <c r="P39" s="4" t="s">
        <v>216</v>
      </c>
      <c r="Q39" s="4" t="s">
        <v>160</v>
      </c>
      <c r="R39" s="4" t="s">
        <v>864</v>
      </c>
      <c r="S39" s="5"/>
      <c r="T39" s="5"/>
      <c r="U39" s="7" t="str">
        <f>HYPERLINK("http://znanium.com/bookread2.php?book=636277","Ознакомиться")</f>
        <v>Ознакомиться</v>
      </c>
    </row>
    <row r="40" spans="1:21" s="8" customFormat="1" ht="45">
      <c r="A40" s="4"/>
      <c r="B40" s="5" t="s">
        <v>1592</v>
      </c>
      <c r="C40" s="6">
        <v>799.9</v>
      </c>
      <c r="D40" s="4" t="s">
        <v>1593</v>
      </c>
      <c r="E40" s="4" t="s">
        <v>1533</v>
      </c>
      <c r="F40" s="4" t="s">
        <v>1594</v>
      </c>
      <c r="G40" s="5" t="s">
        <v>153</v>
      </c>
      <c r="H40" s="4" t="s">
        <v>199</v>
      </c>
      <c r="I40" s="4" t="s">
        <v>228</v>
      </c>
      <c r="J40" s="5">
        <v>1</v>
      </c>
      <c r="K40" s="5">
        <v>368</v>
      </c>
      <c r="L40" s="5">
        <v>2016</v>
      </c>
      <c r="M40" s="5" t="s">
        <v>1595</v>
      </c>
      <c r="N40" s="4" t="s">
        <v>180</v>
      </c>
      <c r="O40" s="4" t="s">
        <v>585</v>
      </c>
      <c r="P40" s="4" t="s">
        <v>159</v>
      </c>
      <c r="Q40" s="4" t="s">
        <v>160</v>
      </c>
      <c r="R40" s="4" t="s">
        <v>1596</v>
      </c>
      <c r="S40" s="5"/>
      <c r="T40" s="5"/>
      <c r="U40" s="5"/>
    </row>
    <row r="41" spans="1:21" s="8" customFormat="1" ht="90">
      <c r="A41" s="4"/>
      <c r="B41" s="5" t="s">
        <v>1085</v>
      </c>
      <c r="C41" s="6">
        <v>864.9</v>
      </c>
      <c r="D41" s="4" t="s">
        <v>1086</v>
      </c>
      <c r="E41" s="4" t="s">
        <v>1087</v>
      </c>
      <c r="F41" s="4" t="s">
        <v>1088</v>
      </c>
      <c r="G41" s="5" t="s">
        <v>153</v>
      </c>
      <c r="H41" s="4" t="s">
        <v>154</v>
      </c>
      <c r="I41" s="4" t="s">
        <v>155</v>
      </c>
      <c r="J41" s="5">
        <v>1</v>
      </c>
      <c r="K41" s="5">
        <v>392</v>
      </c>
      <c r="L41" s="5">
        <v>2017</v>
      </c>
      <c r="M41" s="5" t="s">
        <v>1089</v>
      </c>
      <c r="N41" s="4" t="s">
        <v>157</v>
      </c>
      <c r="O41" s="4" t="s">
        <v>242</v>
      </c>
      <c r="P41" s="4" t="s">
        <v>216</v>
      </c>
      <c r="Q41" s="4" t="s">
        <v>160</v>
      </c>
      <c r="R41" s="4" t="s">
        <v>1090</v>
      </c>
      <c r="S41" s="5"/>
      <c r="T41" s="5"/>
      <c r="U41" s="7" t="str">
        <f>HYPERLINK("http://znanium.com/bookread2.php?book=438189","Ознакомиться")</f>
        <v>Ознакомиться</v>
      </c>
    </row>
    <row r="42" spans="1:21" s="8" customFormat="1" ht="78.75">
      <c r="A42" s="4"/>
      <c r="B42" s="5" t="s">
        <v>439</v>
      </c>
      <c r="C42" s="6">
        <v>454.9</v>
      </c>
      <c r="D42" s="4" t="s">
        <v>440</v>
      </c>
      <c r="E42" s="4" t="s">
        <v>441</v>
      </c>
      <c r="F42" s="4" t="s">
        <v>442</v>
      </c>
      <c r="G42" s="5" t="s">
        <v>153</v>
      </c>
      <c r="H42" s="4" t="s">
        <v>394</v>
      </c>
      <c r="I42" s="4" t="s">
        <v>395</v>
      </c>
      <c r="J42" s="5">
        <v>22</v>
      </c>
      <c r="K42" s="5">
        <v>208</v>
      </c>
      <c r="L42" s="5">
        <v>2016</v>
      </c>
      <c r="M42" s="5" t="s">
        <v>443</v>
      </c>
      <c r="N42" s="4" t="s">
        <v>157</v>
      </c>
      <c r="O42" s="4" t="s">
        <v>242</v>
      </c>
      <c r="P42" s="4" t="s">
        <v>216</v>
      </c>
      <c r="Q42" s="4" t="s">
        <v>160</v>
      </c>
      <c r="R42" s="4" t="s">
        <v>444</v>
      </c>
      <c r="S42" s="5"/>
      <c r="T42" s="5"/>
      <c r="U42" s="7" t="str">
        <f>HYPERLINK("http://znanium.com/bookread2.php?book=191214","Ознакомиться")</f>
        <v>Ознакомиться</v>
      </c>
    </row>
    <row r="43" spans="1:21" s="8" customFormat="1" ht="78.75">
      <c r="A43" s="4"/>
      <c r="B43" s="5" t="s">
        <v>1091</v>
      </c>
      <c r="C43" s="6">
        <v>594.9</v>
      </c>
      <c r="D43" s="4" t="s">
        <v>1092</v>
      </c>
      <c r="E43" s="4" t="s">
        <v>1093</v>
      </c>
      <c r="F43" s="4" t="s">
        <v>1066</v>
      </c>
      <c r="G43" s="5" t="s">
        <v>153</v>
      </c>
      <c r="H43" s="4" t="s">
        <v>364</v>
      </c>
      <c r="I43" s="4" t="s">
        <v>228</v>
      </c>
      <c r="J43" s="5">
        <v>1</v>
      </c>
      <c r="K43" s="5">
        <v>304</v>
      </c>
      <c r="L43" s="5">
        <v>2017</v>
      </c>
      <c r="M43" s="5" t="s">
        <v>1094</v>
      </c>
      <c r="N43" s="4" t="s">
        <v>157</v>
      </c>
      <c r="O43" s="4" t="s">
        <v>201</v>
      </c>
      <c r="P43" s="4" t="s">
        <v>216</v>
      </c>
      <c r="Q43" s="4" t="s">
        <v>160</v>
      </c>
      <c r="R43" s="4" t="s">
        <v>1095</v>
      </c>
      <c r="S43" s="5"/>
      <c r="T43" s="5"/>
      <c r="U43" s="7" t="str">
        <f>HYPERLINK("http://znanium.com/bookread2.php?book=913104","Ознакомиться")</f>
        <v>Ознакомиться</v>
      </c>
    </row>
    <row r="44" spans="1:21" s="8" customFormat="1" ht="67.5">
      <c r="A44" s="4"/>
      <c r="B44" s="5" t="s">
        <v>1096</v>
      </c>
      <c r="C44" s="6">
        <v>444.9</v>
      </c>
      <c r="D44" s="4" t="s">
        <v>1097</v>
      </c>
      <c r="E44" s="4" t="s">
        <v>1098</v>
      </c>
      <c r="F44" s="4" t="s">
        <v>1099</v>
      </c>
      <c r="G44" s="5" t="s">
        <v>147</v>
      </c>
      <c r="H44" s="4" t="s">
        <v>199</v>
      </c>
      <c r="I44" s="4" t="s">
        <v>228</v>
      </c>
      <c r="J44" s="5">
        <v>1</v>
      </c>
      <c r="K44" s="5">
        <v>192</v>
      </c>
      <c r="L44" s="5">
        <v>2017</v>
      </c>
      <c r="M44" s="5" t="s">
        <v>1100</v>
      </c>
      <c r="N44" s="4" t="s">
        <v>157</v>
      </c>
      <c r="O44" s="4" t="s">
        <v>771</v>
      </c>
      <c r="P44" s="4" t="s">
        <v>216</v>
      </c>
      <c r="Q44" s="4" t="s">
        <v>160</v>
      </c>
      <c r="R44" s="4" t="s">
        <v>914</v>
      </c>
      <c r="S44" s="5"/>
      <c r="T44" s="5"/>
      <c r="U44" s="7" t="str">
        <f>HYPERLINK("http://znanium.com/bookread2.php?book=424277","Ознакомиться")</f>
        <v>Ознакомиться</v>
      </c>
    </row>
    <row r="45" spans="1:21" s="8" customFormat="1" ht="56.25">
      <c r="A45" s="4"/>
      <c r="B45" s="5" t="s">
        <v>936</v>
      </c>
      <c r="C45" s="6">
        <v>800</v>
      </c>
      <c r="D45" s="4" t="s">
        <v>937</v>
      </c>
      <c r="E45" s="4" t="s">
        <v>938</v>
      </c>
      <c r="F45" s="4" t="s">
        <v>862</v>
      </c>
      <c r="G45" s="5" t="s">
        <v>153</v>
      </c>
      <c r="H45" s="4" t="s">
        <v>364</v>
      </c>
      <c r="I45" s="4" t="s">
        <v>155</v>
      </c>
      <c r="J45" s="5">
        <v>1</v>
      </c>
      <c r="K45" s="5">
        <v>317</v>
      </c>
      <c r="L45" s="5">
        <v>2018</v>
      </c>
      <c r="M45" s="5" t="s">
        <v>939</v>
      </c>
      <c r="N45" s="4" t="s">
        <v>157</v>
      </c>
      <c r="O45" s="4" t="s">
        <v>201</v>
      </c>
      <c r="P45" s="4" t="s">
        <v>159</v>
      </c>
      <c r="Q45" s="4" t="s">
        <v>160</v>
      </c>
      <c r="R45" s="4" t="s">
        <v>940</v>
      </c>
      <c r="S45" s="5"/>
      <c r="T45" s="5"/>
      <c r="U45" s="7" t="str">
        <f>HYPERLINK("http://znanium.com/bookread2.php?book=941907","Ознакомиться")</f>
        <v>Ознакомиться</v>
      </c>
    </row>
    <row r="46" spans="1:21" s="8" customFormat="1" ht="56.25">
      <c r="A46" s="4"/>
      <c r="B46" s="5" t="s">
        <v>492</v>
      </c>
      <c r="C46" s="6">
        <v>870</v>
      </c>
      <c r="D46" s="4" t="s">
        <v>493</v>
      </c>
      <c r="E46" s="4" t="s">
        <v>494</v>
      </c>
      <c r="F46" s="4" t="s">
        <v>495</v>
      </c>
      <c r="G46" s="5" t="s">
        <v>153</v>
      </c>
      <c r="H46" s="4" t="s">
        <v>496</v>
      </c>
      <c r="I46" s="4"/>
      <c r="J46" s="5">
        <v>12</v>
      </c>
      <c r="K46" s="5">
        <v>352</v>
      </c>
      <c r="L46" s="5">
        <v>2017</v>
      </c>
      <c r="M46" s="5" t="s">
        <v>497</v>
      </c>
      <c r="N46" s="4" t="s">
        <v>157</v>
      </c>
      <c r="O46" s="4" t="s">
        <v>242</v>
      </c>
      <c r="P46" s="4" t="s">
        <v>216</v>
      </c>
      <c r="Q46" s="4" t="s">
        <v>160</v>
      </c>
      <c r="R46" s="4" t="s">
        <v>498</v>
      </c>
      <c r="S46" s="5"/>
      <c r="T46" s="5"/>
      <c r="U46" s="5"/>
    </row>
    <row r="47" spans="1:21" s="8" customFormat="1" ht="56.25">
      <c r="A47" s="4"/>
      <c r="B47" s="5" t="s">
        <v>1101</v>
      </c>
      <c r="C47" s="6">
        <v>1174.9</v>
      </c>
      <c r="D47" s="4" t="s">
        <v>1102</v>
      </c>
      <c r="E47" s="4" t="s">
        <v>1103</v>
      </c>
      <c r="F47" s="4" t="s">
        <v>1104</v>
      </c>
      <c r="G47" s="5" t="s">
        <v>153</v>
      </c>
      <c r="H47" s="4" t="s">
        <v>199</v>
      </c>
      <c r="I47" s="4" t="s">
        <v>228</v>
      </c>
      <c r="J47" s="5">
        <v>1</v>
      </c>
      <c r="K47" s="5">
        <v>448</v>
      </c>
      <c r="L47" s="5">
        <v>2018</v>
      </c>
      <c r="M47" s="5" t="s">
        <v>1105</v>
      </c>
      <c r="N47" s="4" t="s">
        <v>157</v>
      </c>
      <c r="O47" s="4" t="s">
        <v>201</v>
      </c>
      <c r="P47" s="4" t="s">
        <v>159</v>
      </c>
      <c r="Q47" s="4" t="s">
        <v>160</v>
      </c>
      <c r="R47" s="4" t="s">
        <v>1106</v>
      </c>
      <c r="S47" s="5"/>
      <c r="T47" s="5"/>
      <c r="U47" s="7" t="str">
        <f>HYPERLINK("http://znanium.com/bookread2.php?book=329299","Ознакомиться")</f>
        <v>Ознакомиться</v>
      </c>
    </row>
    <row r="48" spans="1:21" s="8" customFormat="1" ht="33.75">
      <c r="A48" s="4"/>
      <c r="B48" s="5" t="s">
        <v>1107</v>
      </c>
      <c r="C48" s="6">
        <v>524.9</v>
      </c>
      <c r="D48" s="4" t="s">
        <v>1108</v>
      </c>
      <c r="E48" s="4" t="s">
        <v>1109</v>
      </c>
      <c r="F48" s="4" t="s">
        <v>1110</v>
      </c>
      <c r="G48" s="5" t="s">
        <v>153</v>
      </c>
      <c r="H48" s="4" t="s">
        <v>199</v>
      </c>
      <c r="I48" s="4" t="s">
        <v>228</v>
      </c>
      <c r="J48" s="5">
        <v>1</v>
      </c>
      <c r="K48" s="5">
        <v>240</v>
      </c>
      <c r="L48" s="5">
        <v>2017</v>
      </c>
      <c r="M48" s="5" t="s">
        <v>1111</v>
      </c>
      <c r="N48" s="4" t="s">
        <v>157</v>
      </c>
      <c r="O48" s="4" t="s">
        <v>201</v>
      </c>
      <c r="P48" s="4" t="s">
        <v>216</v>
      </c>
      <c r="Q48" s="4" t="s">
        <v>160</v>
      </c>
      <c r="R48" s="4" t="s">
        <v>353</v>
      </c>
      <c r="S48" s="5"/>
      <c r="T48" s="5"/>
      <c r="U48" s="5"/>
    </row>
    <row r="49" spans="1:21" s="8" customFormat="1" ht="78.75">
      <c r="A49" s="4"/>
      <c r="B49" s="5" t="s">
        <v>1112</v>
      </c>
      <c r="C49" s="6">
        <v>544.9</v>
      </c>
      <c r="D49" s="4" t="s">
        <v>1113</v>
      </c>
      <c r="E49" s="4" t="s">
        <v>1114</v>
      </c>
      <c r="F49" s="4" t="s">
        <v>1066</v>
      </c>
      <c r="G49" s="5" t="s">
        <v>153</v>
      </c>
      <c r="H49" s="4" t="s">
        <v>364</v>
      </c>
      <c r="I49" s="4" t="s">
        <v>228</v>
      </c>
      <c r="J49" s="5">
        <v>1</v>
      </c>
      <c r="K49" s="5">
        <v>208</v>
      </c>
      <c r="L49" s="5">
        <v>2018</v>
      </c>
      <c r="M49" s="5" t="s">
        <v>1115</v>
      </c>
      <c r="N49" s="4" t="s">
        <v>157</v>
      </c>
      <c r="O49" s="4" t="s">
        <v>201</v>
      </c>
      <c r="P49" s="4" t="s">
        <v>159</v>
      </c>
      <c r="Q49" s="4" t="s">
        <v>160</v>
      </c>
      <c r="R49" s="4" t="s">
        <v>1068</v>
      </c>
      <c r="S49" s="5"/>
      <c r="T49" s="5"/>
      <c r="U49" s="7" t="str">
        <f>HYPERLINK("http://znanium.com/bookread2.php?book=503310","Ознакомиться")</f>
        <v>Ознакомиться</v>
      </c>
    </row>
    <row r="50" spans="1:21" s="8" customFormat="1" ht="67.5">
      <c r="A50" s="4"/>
      <c r="B50" s="5" t="s">
        <v>1116</v>
      </c>
      <c r="C50" s="6">
        <v>994.9</v>
      </c>
      <c r="D50" s="4" t="s">
        <v>1117</v>
      </c>
      <c r="E50" s="4" t="s">
        <v>1118</v>
      </c>
      <c r="F50" s="4" t="s">
        <v>1119</v>
      </c>
      <c r="G50" s="5" t="s">
        <v>153</v>
      </c>
      <c r="H50" s="4" t="s">
        <v>199</v>
      </c>
      <c r="I50" s="4" t="s">
        <v>228</v>
      </c>
      <c r="J50" s="5">
        <v>12</v>
      </c>
      <c r="K50" s="5">
        <v>608</v>
      </c>
      <c r="L50" s="5">
        <v>2017</v>
      </c>
      <c r="M50" s="5" t="s">
        <v>1120</v>
      </c>
      <c r="N50" s="4" t="s">
        <v>157</v>
      </c>
      <c r="O50" s="4" t="s">
        <v>201</v>
      </c>
      <c r="P50" s="4" t="s">
        <v>216</v>
      </c>
      <c r="Q50" s="4" t="s">
        <v>160</v>
      </c>
      <c r="R50" s="4" t="s">
        <v>1121</v>
      </c>
      <c r="S50" s="5"/>
      <c r="T50" s="5"/>
      <c r="U50" s="7" t="str">
        <f>HYPERLINK("http://znanium.com/bookread2.php?book=209326","Ознакомиться")</f>
        <v>Ознакомиться</v>
      </c>
    </row>
    <row r="51" spans="1:21" s="8" customFormat="1" ht="45">
      <c r="A51" s="4"/>
      <c r="B51" s="5" t="s">
        <v>1122</v>
      </c>
      <c r="C51" s="6">
        <v>764.9</v>
      </c>
      <c r="D51" s="4" t="s">
        <v>1123</v>
      </c>
      <c r="E51" s="4" t="s">
        <v>1124</v>
      </c>
      <c r="F51" s="4" t="s">
        <v>1125</v>
      </c>
      <c r="G51" s="5" t="s">
        <v>153</v>
      </c>
      <c r="H51" s="4" t="s">
        <v>199</v>
      </c>
      <c r="I51" s="4" t="s">
        <v>228</v>
      </c>
      <c r="J51" s="5">
        <v>1</v>
      </c>
      <c r="K51" s="5">
        <v>304</v>
      </c>
      <c r="L51" s="5">
        <v>2018</v>
      </c>
      <c r="M51" s="5" t="s">
        <v>1126</v>
      </c>
      <c r="N51" s="4" t="s">
        <v>157</v>
      </c>
      <c r="O51" s="4" t="s">
        <v>201</v>
      </c>
      <c r="P51" s="4" t="s">
        <v>216</v>
      </c>
      <c r="Q51" s="4" t="s">
        <v>160</v>
      </c>
      <c r="R51" s="4" t="s">
        <v>1127</v>
      </c>
      <c r="S51" s="5"/>
      <c r="T51" s="5"/>
      <c r="U51" s="7" t="str">
        <f>HYPERLINK("http://znanium.com/bookread2.php?book=146817","Ознакомиться")</f>
        <v>Ознакомиться</v>
      </c>
    </row>
    <row r="52" spans="1:21" s="8" customFormat="1" ht="56.25">
      <c r="A52" s="4"/>
      <c r="B52" s="5" t="s">
        <v>1128</v>
      </c>
      <c r="C52" s="6">
        <v>714.9</v>
      </c>
      <c r="D52" s="4" t="s">
        <v>1129</v>
      </c>
      <c r="E52" s="4" t="s">
        <v>1130</v>
      </c>
      <c r="F52" s="4" t="s">
        <v>1131</v>
      </c>
      <c r="G52" s="5" t="s">
        <v>153</v>
      </c>
      <c r="H52" s="4" t="s">
        <v>199</v>
      </c>
      <c r="I52" s="4" t="s">
        <v>228</v>
      </c>
      <c r="J52" s="5">
        <v>1</v>
      </c>
      <c r="K52" s="5">
        <v>288</v>
      </c>
      <c r="L52" s="5">
        <v>2017</v>
      </c>
      <c r="M52" s="5" t="s">
        <v>1132</v>
      </c>
      <c r="N52" s="4" t="s">
        <v>157</v>
      </c>
      <c r="O52" s="4" t="s">
        <v>201</v>
      </c>
      <c r="P52" s="4" t="s">
        <v>216</v>
      </c>
      <c r="Q52" s="4" t="s">
        <v>160</v>
      </c>
      <c r="R52" s="4" t="s">
        <v>1133</v>
      </c>
      <c r="S52" s="5"/>
      <c r="T52" s="5"/>
      <c r="U52" s="7" t="str">
        <f>HYPERLINK("http://znanium.com/bookread2.php?book=169597","Ознакомиться")</f>
        <v>Ознакомиться</v>
      </c>
    </row>
    <row r="53" spans="1:21" s="8" customFormat="1" ht="67.5">
      <c r="A53" s="4"/>
      <c r="B53" s="5" t="s">
        <v>1134</v>
      </c>
      <c r="C53" s="6">
        <v>1084.9</v>
      </c>
      <c r="D53" s="4" t="s">
        <v>1135</v>
      </c>
      <c r="E53" s="4" t="s">
        <v>1136</v>
      </c>
      <c r="F53" s="4" t="s">
        <v>1137</v>
      </c>
      <c r="G53" s="5" t="s">
        <v>153</v>
      </c>
      <c r="H53" s="4" t="s">
        <v>199</v>
      </c>
      <c r="I53" s="4"/>
      <c r="J53" s="5">
        <v>1</v>
      </c>
      <c r="K53" s="5">
        <v>432</v>
      </c>
      <c r="L53" s="5">
        <v>2018</v>
      </c>
      <c r="M53" s="5" t="s">
        <v>1138</v>
      </c>
      <c r="N53" s="4" t="s">
        <v>157</v>
      </c>
      <c r="O53" s="4" t="s">
        <v>201</v>
      </c>
      <c r="P53" s="4" t="s">
        <v>216</v>
      </c>
      <c r="Q53" s="4" t="s">
        <v>160</v>
      </c>
      <c r="R53" s="4" t="s">
        <v>914</v>
      </c>
      <c r="S53" s="5"/>
      <c r="T53" s="5"/>
      <c r="U53" s="5"/>
    </row>
    <row r="54" spans="1:21" s="8" customFormat="1" ht="56.25">
      <c r="A54" s="4"/>
      <c r="B54" s="5" t="s">
        <v>1139</v>
      </c>
      <c r="C54" s="6">
        <v>1190</v>
      </c>
      <c r="D54" s="4" t="s">
        <v>1140</v>
      </c>
      <c r="E54" s="4" t="s">
        <v>1141</v>
      </c>
      <c r="F54" s="4" t="s">
        <v>1142</v>
      </c>
      <c r="G54" s="5" t="s">
        <v>153</v>
      </c>
      <c r="H54" s="4" t="s">
        <v>154</v>
      </c>
      <c r="I54" s="4" t="s">
        <v>155</v>
      </c>
      <c r="J54" s="5">
        <v>1</v>
      </c>
      <c r="K54" s="5">
        <v>352</v>
      </c>
      <c r="L54" s="5">
        <v>2017</v>
      </c>
      <c r="M54" s="5" t="s">
        <v>1143</v>
      </c>
      <c r="N54" s="4" t="s">
        <v>157</v>
      </c>
      <c r="O54" s="4" t="s">
        <v>201</v>
      </c>
      <c r="P54" s="4" t="s">
        <v>216</v>
      </c>
      <c r="Q54" s="4" t="s">
        <v>160</v>
      </c>
      <c r="R54" s="4" t="s">
        <v>1144</v>
      </c>
      <c r="S54" s="5"/>
      <c r="T54" s="5"/>
      <c r="U54" s="7" t="str">
        <f>HYPERLINK("http://znanium.com/bookread2.php?book=773775","Ознакомиться")</f>
        <v>Ознакомиться</v>
      </c>
    </row>
    <row r="55" spans="1:21" s="8" customFormat="1" ht="45">
      <c r="A55" s="4"/>
      <c r="B55" s="5" t="s">
        <v>1145</v>
      </c>
      <c r="C55" s="6">
        <v>684.9</v>
      </c>
      <c r="D55" s="4" t="s">
        <v>1146</v>
      </c>
      <c r="E55" s="4" t="s">
        <v>1147</v>
      </c>
      <c r="F55" s="4" t="s">
        <v>989</v>
      </c>
      <c r="G55" s="5" t="s">
        <v>153</v>
      </c>
      <c r="H55" s="4" t="s">
        <v>199</v>
      </c>
      <c r="I55" s="4" t="s">
        <v>228</v>
      </c>
      <c r="J55" s="5">
        <v>1</v>
      </c>
      <c r="K55" s="5">
        <v>272</v>
      </c>
      <c r="L55" s="5">
        <v>2018</v>
      </c>
      <c r="M55" s="5" t="s">
        <v>1148</v>
      </c>
      <c r="N55" s="4" t="s">
        <v>157</v>
      </c>
      <c r="O55" s="4" t="s">
        <v>242</v>
      </c>
      <c r="P55" s="4" t="s">
        <v>216</v>
      </c>
      <c r="Q55" s="4" t="s">
        <v>160</v>
      </c>
      <c r="R55" s="4" t="s">
        <v>1149</v>
      </c>
      <c r="S55" s="5"/>
      <c r="T55" s="5"/>
      <c r="U55" s="7" t="str">
        <f>HYPERLINK("http://znanium.com/bookread2.php?book=142150","Ознакомиться")</f>
        <v>Ознакомиться</v>
      </c>
    </row>
    <row r="56" spans="1:21" s="8" customFormat="1" ht="45">
      <c r="A56" s="4"/>
      <c r="B56" s="5" t="s">
        <v>538</v>
      </c>
      <c r="C56" s="6">
        <v>1229.9</v>
      </c>
      <c r="D56" s="4" t="s">
        <v>539</v>
      </c>
      <c r="E56" s="4" t="s">
        <v>540</v>
      </c>
      <c r="F56" s="4" t="s">
        <v>541</v>
      </c>
      <c r="G56" s="5" t="s">
        <v>153</v>
      </c>
      <c r="H56" s="4" t="s">
        <v>199</v>
      </c>
      <c r="I56" s="4" t="s">
        <v>228</v>
      </c>
      <c r="J56" s="5">
        <v>12</v>
      </c>
      <c r="K56" s="5">
        <v>560</v>
      </c>
      <c r="L56" s="5">
        <v>2017</v>
      </c>
      <c r="M56" s="5" t="s">
        <v>542</v>
      </c>
      <c r="N56" s="4" t="s">
        <v>214</v>
      </c>
      <c r="O56" s="4" t="s">
        <v>537</v>
      </c>
      <c r="P56" s="4" t="s">
        <v>159</v>
      </c>
      <c r="Q56" s="4" t="s">
        <v>160</v>
      </c>
      <c r="R56" s="4" t="s">
        <v>543</v>
      </c>
      <c r="S56" s="5"/>
      <c r="T56" s="5"/>
      <c r="U56" s="7" t="str">
        <f>HYPERLINK("http://znanium.com/bookread2.php?book=559355","Ознакомиться")</f>
        <v>Ознакомиться</v>
      </c>
    </row>
    <row r="57" spans="1:21" s="8" customFormat="1" ht="67.5">
      <c r="A57" s="4"/>
      <c r="B57" s="5" t="s">
        <v>1150</v>
      </c>
      <c r="C57" s="6">
        <v>249.9</v>
      </c>
      <c r="D57" s="4" t="s">
        <v>1151</v>
      </c>
      <c r="E57" s="4" t="s">
        <v>1152</v>
      </c>
      <c r="F57" s="4" t="s">
        <v>1153</v>
      </c>
      <c r="G57" s="5" t="s">
        <v>147</v>
      </c>
      <c r="H57" s="4" t="s">
        <v>277</v>
      </c>
      <c r="I57" s="4" t="s">
        <v>155</v>
      </c>
      <c r="J57" s="5">
        <v>1</v>
      </c>
      <c r="K57" s="5">
        <v>96</v>
      </c>
      <c r="L57" s="5">
        <v>2018</v>
      </c>
      <c r="M57" s="5" t="s">
        <v>1154</v>
      </c>
      <c r="N57" s="4" t="s">
        <v>157</v>
      </c>
      <c r="O57" s="4" t="s">
        <v>201</v>
      </c>
      <c r="P57" s="4" t="s">
        <v>216</v>
      </c>
      <c r="Q57" s="4" t="s">
        <v>160</v>
      </c>
      <c r="R57" s="4" t="s">
        <v>1155</v>
      </c>
      <c r="S57" s="5"/>
      <c r="T57" s="5"/>
      <c r="U57" s="7" t="str">
        <f>HYPERLINK("http://znanium.com/bookread2.php?book=945133","Ознакомиться")</f>
        <v>Ознакомиться</v>
      </c>
    </row>
    <row r="58" spans="1:21" s="8" customFormat="1" ht="45">
      <c r="A58" s="4"/>
      <c r="B58" s="5" t="s">
        <v>958</v>
      </c>
      <c r="C58" s="6">
        <v>1120</v>
      </c>
      <c r="D58" s="4" t="s">
        <v>959</v>
      </c>
      <c r="E58" s="4" t="s">
        <v>960</v>
      </c>
      <c r="F58" s="4" t="s">
        <v>961</v>
      </c>
      <c r="G58" s="5" t="s">
        <v>153</v>
      </c>
      <c r="H58" s="4" t="s">
        <v>364</v>
      </c>
      <c r="I58" s="4" t="s">
        <v>228</v>
      </c>
      <c r="J58" s="5">
        <v>1</v>
      </c>
      <c r="K58" s="5">
        <v>448</v>
      </c>
      <c r="L58" s="5">
        <v>2017</v>
      </c>
      <c r="M58" s="5" t="s">
        <v>962</v>
      </c>
      <c r="N58" s="4" t="s">
        <v>157</v>
      </c>
      <c r="O58" s="4" t="s">
        <v>201</v>
      </c>
      <c r="P58" s="4" t="s">
        <v>216</v>
      </c>
      <c r="Q58" s="4" t="s">
        <v>160</v>
      </c>
      <c r="R58" s="4" t="s">
        <v>963</v>
      </c>
      <c r="S58" s="5"/>
      <c r="T58" s="5"/>
      <c r="U58" s="7" t="str">
        <f>HYPERLINK("http://znanium.com/bookread2.php?book=944352","Ознакомиться")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B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1608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90">
      <c r="A9" s="4"/>
      <c r="B9" s="5" t="s">
        <v>169</v>
      </c>
      <c r="C9" s="6">
        <v>550</v>
      </c>
      <c r="D9" s="4" t="s">
        <v>170</v>
      </c>
      <c r="E9" s="4" t="s">
        <v>171</v>
      </c>
      <c r="F9" s="4" t="s">
        <v>172</v>
      </c>
      <c r="G9" s="5" t="s">
        <v>153</v>
      </c>
      <c r="H9" s="4" t="s">
        <v>154</v>
      </c>
      <c r="I9" s="4" t="s">
        <v>155</v>
      </c>
      <c r="J9" s="5">
        <v>1</v>
      </c>
      <c r="K9" s="5">
        <v>219</v>
      </c>
      <c r="L9" s="5">
        <v>2018</v>
      </c>
      <c r="M9" s="5" t="s">
        <v>173</v>
      </c>
      <c r="N9" s="4" t="s">
        <v>157</v>
      </c>
      <c r="O9" s="4" t="s">
        <v>158</v>
      </c>
      <c r="P9" s="4" t="s">
        <v>159</v>
      </c>
      <c r="Q9" s="4" t="s">
        <v>160</v>
      </c>
      <c r="R9" s="4" t="s">
        <v>174</v>
      </c>
      <c r="S9" s="5"/>
      <c r="T9" s="5"/>
      <c r="U9" s="7" t="str">
        <f>HYPERLINK("http://znanium.com/bookread2.php?book=939056","Ознакомиться")</f>
        <v>Ознакомиться</v>
      </c>
    </row>
    <row r="10" spans="1:21" s="8" customFormat="1" ht="33.75">
      <c r="A10" s="4"/>
      <c r="B10" s="5" t="s">
        <v>1574</v>
      </c>
      <c r="C10" s="6">
        <v>929.9</v>
      </c>
      <c r="D10" s="4" t="s">
        <v>1575</v>
      </c>
      <c r="E10" s="4" t="s">
        <v>1576</v>
      </c>
      <c r="F10" s="4" t="s">
        <v>1577</v>
      </c>
      <c r="G10" s="5" t="s">
        <v>153</v>
      </c>
      <c r="H10" s="4" t="s">
        <v>608</v>
      </c>
      <c r="I10" s="4"/>
      <c r="J10" s="5">
        <v>1</v>
      </c>
      <c r="K10" s="5">
        <v>368</v>
      </c>
      <c r="L10" s="5">
        <v>2017</v>
      </c>
      <c r="M10" s="5" t="s">
        <v>1578</v>
      </c>
      <c r="N10" s="4" t="s">
        <v>214</v>
      </c>
      <c r="O10" s="4" t="s">
        <v>215</v>
      </c>
      <c r="P10" s="4" t="s">
        <v>159</v>
      </c>
      <c r="Q10" s="4" t="s">
        <v>160</v>
      </c>
      <c r="R10" s="4"/>
      <c r="S10" s="5"/>
      <c r="T10" s="5"/>
      <c r="U10" s="7" t="str">
        <f>HYPERLINK("http://znanium.com/bookread2.php?book=780649","Ознакомиться")</f>
        <v>Ознакомиться</v>
      </c>
    </row>
    <row r="11" spans="1:21" s="8" customFormat="1" ht="45">
      <c r="A11" s="4"/>
      <c r="B11" s="5" t="s">
        <v>237</v>
      </c>
      <c r="C11" s="6">
        <v>919.9</v>
      </c>
      <c r="D11" s="4" t="s">
        <v>238</v>
      </c>
      <c r="E11" s="4" t="s">
        <v>239</v>
      </c>
      <c r="F11" s="4" t="s">
        <v>240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367</v>
      </c>
      <c r="L11" s="5">
        <v>2016</v>
      </c>
      <c r="M11" s="5" t="s">
        <v>241</v>
      </c>
      <c r="N11" s="4" t="s">
        <v>157</v>
      </c>
      <c r="O11" s="4" t="s">
        <v>242</v>
      </c>
      <c r="P11" s="4" t="s">
        <v>159</v>
      </c>
      <c r="Q11" s="4" t="s">
        <v>160</v>
      </c>
      <c r="R11" s="4" t="s">
        <v>243</v>
      </c>
      <c r="S11" s="5"/>
      <c r="T11" s="5"/>
      <c r="U11" s="5"/>
    </row>
    <row r="12" spans="1:21" s="8" customFormat="1" ht="45">
      <c r="A12" s="4"/>
      <c r="B12" s="5" t="s">
        <v>1579</v>
      </c>
      <c r="C12" s="6">
        <v>1200</v>
      </c>
      <c r="D12" s="4" t="s">
        <v>1580</v>
      </c>
      <c r="E12" s="4" t="s">
        <v>1581</v>
      </c>
      <c r="F12" s="4" t="s">
        <v>1582</v>
      </c>
      <c r="G12" s="5" t="s">
        <v>153</v>
      </c>
      <c r="H12" s="4" t="s">
        <v>154</v>
      </c>
      <c r="I12" s="4" t="s">
        <v>155</v>
      </c>
      <c r="J12" s="5">
        <v>1</v>
      </c>
      <c r="K12" s="5">
        <v>528</v>
      </c>
      <c r="L12" s="5">
        <v>2018</v>
      </c>
      <c r="M12" s="5" t="s">
        <v>1583</v>
      </c>
      <c r="N12" s="4" t="s">
        <v>314</v>
      </c>
      <c r="O12" s="4" t="s">
        <v>1584</v>
      </c>
      <c r="P12" s="4" t="s">
        <v>216</v>
      </c>
      <c r="Q12" s="4" t="s">
        <v>160</v>
      </c>
      <c r="R12" s="4" t="s">
        <v>1585</v>
      </c>
      <c r="S12" s="5"/>
      <c r="T12" s="5"/>
      <c r="U12" s="7" t="str">
        <f>HYPERLINK("http://znanium.com/bookread2.php?book=939217","Ознакомиться")</f>
        <v>Ознакомиться</v>
      </c>
    </row>
    <row r="13" spans="1:21" s="8" customFormat="1" ht="45">
      <c r="A13" s="4"/>
      <c r="B13" s="5" t="s">
        <v>1586</v>
      </c>
      <c r="C13" s="6">
        <v>1360</v>
      </c>
      <c r="D13" s="4" t="s">
        <v>1587</v>
      </c>
      <c r="E13" s="4" t="s">
        <v>1588</v>
      </c>
      <c r="F13" s="4" t="s">
        <v>1589</v>
      </c>
      <c r="G13" s="5" t="s">
        <v>153</v>
      </c>
      <c r="H13" s="4" t="s">
        <v>154</v>
      </c>
      <c r="I13" s="4"/>
      <c r="J13" s="5">
        <v>1</v>
      </c>
      <c r="K13" s="5">
        <v>544</v>
      </c>
      <c r="L13" s="5">
        <v>2017</v>
      </c>
      <c r="M13" s="5" t="s">
        <v>1590</v>
      </c>
      <c r="N13" s="4" t="s">
        <v>214</v>
      </c>
      <c r="O13" s="4" t="s">
        <v>537</v>
      </c>
      <c r="P13" s="4" t="s">
        <v>159</v>
      </c>
      <c r="Q13" s="4" t="s">
        <v>160</v>
      </c>
      <c r="R13" s="4" t="s">
        <v>1591</v>
      </c>
      <c r="S13" s="5"/>
      <c r="T13" s="5"/>
      <c r="U13" s="7" t="str">
        <f>HYPERLINK("http://znanium.com/bookread2.php?book=774755","Ознакомиться")</f>
        <v>Ознакомиться</v>
      </c>
    </row>
    <row r="14" spans="1:21" s="8" customFormat="1" ht="78.75">
      <c r="A14" s="4"/>
      <c r="B14" s="5" t="s">
        <v>1156</v>
      </c>
      <c r="C14" s="6">
        <v>1084.9</v>
      </c>
      <c r="D14" s="4" t="s">
        <v>1157</v>
      </c>
      <c r="E14" s="4" t="s">
        <v>1158</v>
      </c>
      <c r="F14" s="4" t="s">
        <v>1159</v>
      </c>
      <c r="G14" s="5" t="s">
        <v>153</v>
      </c>
      <c r="H14" s="4" t="s">
        <v>154</v>
      </c>
      <c r="I14" s="4" t="s">
        <v>155</v>
      </c>
      <c r="J14" s="5">
        <v>8</v>
      </c>
      <c r="K14" s="5">
        <v>432</v>
      </c>
      <c r="L14" s="5">
        <v>2018</v>
      </c>
      <c r="M14" s="5" t="s">
        <v>1160</v>
      </c>
      <c r="N14" s="4" t="s">
        <v>157</v>
      </c>
      <c r="O14" s="4" t="s">
        <v>201</v>
      </c>
      <c r="P14" s="4" t="s">
        <v>159</v>
      </c>
      <c r="Q14" s="4" t="s">
        <v>160</v>
      </c>
      <c r="R14" s="4" t="s">
        <v>1161</v>
      </c>
      <c r="S14" s="5"/>
      <c r="T14" s="5"/>
      <c r="U14" s="7" t="str">
        <f>HYPERLINK("http://znanium.com/bookread2.php?book=418049","Ознакомиться")</f>
        <v>Ознакомиться</v>
      </c>
    </row>
    <row r="15" spans="1:21" s="8" customFormat="1" ht="67.5">
      <c r="A15" s="4"/>
      <c r="B15" s="5" t="s">
        <v>1162</v>
      </c>
      <c r="C15" s="6">
        <v>784.9</v>
      </c>
      <c r="D15" s="4" t="s">
        <v>1163</v>
      </c>
      <c r="E15" s="4" t="s">
        <v>1164</v>
      </c>
      <c r="F15" s="4" t="s">
        <v>1165</v>
      </c>
      <c r="G15" s="5" t="s">
        <v>153</v>
      </c>
      <c r="H15" s="4" t="s">
        <v>394</v>
      </c>
      <c r="I15" s="4" t="s">
        <v>395</v>
      </c>
      <c r="J15" s="5">
        <v>1</v>
      </c>
      <c r="K15" s="5">
        <v>336</v>
      </c>
      <c r="L15" s="5">
        <v>2017</v>
      </c>
      <c r="M15" s="5" t="s">
        <v>1166</v>
      </c>
      <c r="N15" s="4" t="s">
        <v>214</v>
      </c>
      <c r="O15" s="4" t="s">
        <v>1167</v>
      </c>
      <c r="P15" s="4" t="s">
        <v>216</v>
      </c>
      <c r="Q15" s="4" t="s">
        <v>160</v>
      </c>
      <c r="R15" s="4" t="s">
        <v>1168</v>
      </c>
      <c r="S15" s="5"/>
      <c r="T15" s="5"/>
      <c r="U15" s="7" t="str">
        <f>HYPERLINK("http://znanium.com/bookread2.php?book=538925","Ознакомиться")</f>
        <v>Ознакомиться</v>
      </c>
    </row>
    <row r="16" spans="1:21" s="8" customFormat="1" ht="67.5">
      <c r="A16" s="4"/>
      <c r="B16" s="5" t="s">
        <v>309</v>
      </c>
      <c r="C16" s="6">
        <v>694.9</v>
      </c>
      <c r="D16" s="4" t="s">
        <v>310</v>
      </c>
      <c r="E16" s="4" t="s">
        <v>311</v>
      </c>
      <c r="F16" s="4" t="s">
        <v>312</v>
      </c>
      <c r="G16" s="5" t="s">
        <v>153</v>
      </c>
      <c r="H16" s="4" t="s">
        <v>277</v>
      </c>
      <c r="I16" s="4" t="s">
        <v>155</v>
      </c>
      <c r="J16" s="5">
        <v>20</v>
      </c>
      <c r="K16" s="5">
        <v>325</v>
      </c>
      <c r="L16" s="5">
        <v>2017</v>
      </c>
      <c r="M16" s="5" t="s">
        <v>313</v>
      </c>
      <c r="N16" s="4" t="s">
        <v>314</v>
      </c>
      <c r="O16" s="4" t="s">
        <v>315</v>
      </c>
      <c r="P16" s="4" t="s">
        <v>216</v>
      </c>
      <c r="Q16" s="4" t="s">
        <v>160</v>
      </c>
      <c r="R16" s="4" t="s">
        <v>316</v>
      </c>
      <c r="S16" s="5"/>
      <c r="T16" s="5"/>
      <c r="U16" s="7" t="str">
        <f>HYPERLINK("http://znanium.com/bookread2.php?book=415433","Ознакомиться")</f>
        <v>Ознакомиться</v>
      </c>
    </row>
    <row r="17" spans="1:21" s="8" customFormat="1" ht="56.25">
      <c r="A17" s="4"/>
      <c r="B17" s="5" t="s">
        <v>1169</v>
      </c>
      <c r="C17" s="6">
        <v>770</v>
      </c>
      <c r="D17" s="4" t="s">
        <v>1170</v>
      </c>
      <c r="E17" s="4" t="s">
        <v>1171</v>
      </c>
      <c r="F17" s="4" t="s">
        <v>1172</v>
      </c>
      <c r="G17" s="5" t="s">
        <v>147</v>
      </c>
      <c r="H17" s="4" t="s">
        <v>154</v>
      </c>
      <c r="I17" s="4" t="s">
        <v>155</v>
      </c>
      <c r="J17" s="5">
        <v>20</v>
      </c>
      <c r="K17" s="5">
        <v>336</v>
      </c>
      <c r="L17" s="5">
        <v>2017</v>
      </c>
      <c r="M17" s="5" t="s">
        <v>1173</v>
      </c>
      <c r="N17" s="4" t="s">
        <v>157</v>
      </c>
      <c r="O17" s="4" t="s">
        <v>158</v>
      </c>
      <c r="P17" s="4" t="s">
        <v>159</v>
      </c>
      <c r="Q17" s="4" t="s">
        <v>160</v>
      </c>
      <c r="R17" s="4" t="s">
        <v>1174</v>
      </c>
      <c r="S17" s="5"/>
      <c r="T17" s="5"/>
      <c r="U17" s="7" t="str">
        <f>HYPERLINK("http://znanium.com/bookread2.php?book=673013","Ознакомиться")</f>
        <v>Ознакомиться</v>
      </c>
    </row>
    <row r="18" spans="1:21" s="8" customFormat="1" ht="78.75">
      <c r="A18" s="4"/>
      <c r="B18" s="5" t="s">
        <v>323</v>
      </c>
      <c r="C18" s="6">
        <v>809.9</v>
      </c>
      <c r="D18" s="4" t="s">
        <v>324</v>
      </c>
      <c r="E18" s="4" t="s">
        <v>325</v>
      </c>
      <c r="F18" s="4" t="s">
        <v>326</v>
      </c>
      <c r="G18" s="5" t="s">
        <v>153</v>
      </c>
      <c r="H18" s="4" t="s">
        <v>199</v>
      </c>
      <c r="I18" s="4" t="s">
        <v>155</v>
      </c>
      <c r="J18" s="5">
        <v>1</v>
      </c>
      <c r="K18" s="5">
        <v>320</v>
      </c>
      <c r="L18" s="5">
        <v>2018</v>
      </c>
      <c r="M18" s="5" t="s">
        <v>327</v>
      </c>
      <c r="N18" s="4" t="s">
        <v>314</v>
      </c>
      <c r="O18" s="4" t="s">
        <v>328</v>
      </c>
      <c r="P18" s="4" t="s">
        <v>159</v>
      </c>
      <c r="Q18" s="4" t="s">
        <v>160</v>
      </c>
      <c r="R18" s="4" t="s">
        <v>329</v>
      </c>
      <c r="S18" s="5"/>
      <c r="T18" s="5"/>
      <c r="U18" s="7" t="str">
        <f>HYPERLINK("http://znanium.com/bookread2.php?book=913326","Ознакомиться")</f>
        <v>Ознакомиться</v>
      </c>
    </row>
    <row r="19" spans="1:21" s="8" customFormat="1" ht="33.75">
      <c r="A19" s="4"/>
      <c r="B19" s="5" t="s">
        <v>341</v>
      </c>
      <c r="C19" s="6">
        <v>774.9</v>
      </c>
      <c r="D19" s="4" t="s">
        <v>342</v>
      </c>
      <c r="E19" s="4" t="s">
        <v>343</v>
      </c>
      <c r="F19" s="4" t="s">
        <v>344</v>
      </c>
      <c r="G19" s="5" t="s">
        <v>153</v>
      </c>
      <c r="H19" s="4" t="s">
        <v>277</v>
      </c>
      <c r="I19" s="4" t="s">
        <v>228</v>
      </c>
      <c r="J19" s="5">
        <v>1</v>
      </c>
      <c r="K19" s="5">
        <v>308</v>
      </c>
      <c r="L19" s="5">
        <v>2018</v>
      </c>
      <c r="M19" s="5" t="s">
        <v>345</v>
      </c>
      <c r="N19" s="4" t="s">
        <v>314</v>
      </c>
      <c r="O19" s="4" t="s">
        <v>346</v>
      </c>
      <c r="P19" s="4" t="s">
        <v>159</v>
      </c>
      <c r="Q19" s="4" t="s">
        <v>160</v>
      </c>
      <c r="R19" s="4"/>
      <c r="S19" s="5" t="s">
        <v>162</v>
      </c>
      <c r="T19" s="5"/>
      <c r="U19" s="7" t="str">
        <f>HYPERLINK("http://znanium.com/bookread2.php?book=512202","Ознакомиться")</f>
        <v>Ознакомиться</v>
      </c>
    </row>
    <row r="20" spans="1:21" s="8" customFormat="1" ht="45">
      <c r="A20" s="4"/>
      <c r="B20" s="5" t="s">
        <v>360</v>
      </c>
      <c r="C20" s="6">
        <v>1370</v>
      </c>
      <c r="D20" s="4" t="s">
        <v>361</v>
      </c>
      <c r="E20" s="4" t="s">
        <v>362</v>
      </c>
      <c r="F20" s="4" t="s">
        <v>363</v>
      </c>
      <c r="G20" s="5" t="s">
        <v>153</v>
      </c>
      <c r="H20" s="4" t="s">
        <v>364</v>
      </c>
      <c r="I20" s="4" t="s">
        <v>155</v>
      </c>
      <c r="J20" s="5">
        <v>12</v>
      </c>
      <c r="K20" s="5">
        <v>480</v>
      </c>
      <c r="L20" s="5">
        <v>2018</v>
      </c>
      <c r="M20" s="5" t="s">
        <v>365</v>
      </c>
      <c r="N20" s="4" t="s">
        <v>180</v>
      </c>
      <c r="O20" s="4" t="s">
        <v>366</v>
      </c>
      <c r="P20" s="4" t="s">
        <v>159</v>
      </c>
      <c r="Q20" s="4" t="s">
        <v>160</v>
      </c>
      <c r="R20" s="4" t="s">
        <v>243</v>
      </c>
      <c r="S20" s="5"/>
      <c r="T20" s="5"/>
      <c r="U20" s="7" t="str">
        <f>HYPERLINK("http://znanium.com/bookread2.php?book=915794","Ознакомиться")</f>
        <v>Ознакомиться</v>
      </c>
    </row>
    <row r="21" spans="1:21" s="8" customFormat="1" ht="33.75">
      <c r="A21" s="4"/>
      <c r="B21" s="5" t="s">
        <v>383</v>
      </c>
      <c r="C21" s="6">
        <v>354.9</v>
      </c>
      <c r="D21" s="4" t="s">
        <v>384</v>
      </c>
      <c r="E21" s="4" t="s">
        <v>385</v>
      </c>
      <c r="F21" s="4" t="s">
        <v>386</v>
      </c>
      <c r="G21" s="5" t="s">
        <v>147</v>
      </c>
      <c r="H21" s="4" t="s">
        <v>199</v>
      </c>
      <c r="I21" s="4" t="s">
        <v>228</v>
      </c>
      <c r="J21" s="5">
        <v>1</v>
      </c>
      <c r="K21" s="5">
        <v>168</v>
      </c>
      <c r="L21" s="5">
        <v>2017</v>
      </c>
      <c r="M21" s="5" t="s">
        <v>387</v>
      </c>
      <c r="N21" s="4" t="s">
        <v>157</v>
      </c>
      <c r="O21" s="4" t="s">
        <v>388</v>
      </c>
      <c r="P21" s="4" t="s">
        <v>389</v>
      </c>
      <c r="Q21" s="4" t="s">
        <v>160</v>
      </c>
      <c r="R21" s="4"/>
      <c r="S21" s="5"/>
      <c r="T21" s="5"/>
      <c r="U21" s="7" t="str">
        <f>HYPERLINK("http://znanium.com/bookread2.php?book=478844","Ознакомиться")</f>
        <v>Ознакомиться</v>
      </c>
    </row>
    <row r="22" spans="1:21" s="8" customFormat="1" ht="45">
      <c r="A22" s="4"/>
      <c r="B22" s="5" t="s">
        <v>1592</v>
      </c>
      <c r="C22" s="6">
        <v>799.9</v>
      </c>
      <c r="D22" s="4" t="s">
        <v>1593</v>
      </c>
      <c r="E22" s="4" t="s">
        <v>1533</v>
      </c>
      <c r="F22" s="4" t="s">
        <v>1594</v>
      </c>
      <c r="G22" s="5" t="s">
        <v>153</v>
      </c>
      <c r="H22" s="4" t="s">
        <v>199</v>
      </c>
      <c r="I22" s="4" t="s">
        <v>228</v>
      </c>
      <c r="J22" s="5">
        <v>1</v>
      </c>
      <c r="K22" s="5">
        <v>368</v>
      </c>
      <c r="L22" s="5">
        <v>2016</v>
      </c>
      <c r="M22" s="5" t="s">
        <v>1595</v>
      </c>
      <c r="N22" s="4" t="s">
        <v>180</v>
      </c>
      <c r="O22" s="4" t="s">
        <v>585</v>
      </c>
      <c r="P22" s="4" t="s">
        <v>159</v>
      </c>
      <c r="Q22" s="4" t="s">
        <v>160</v>
      </c>
      <c r="R22" s="4" t="s">
        <v>1596</v>
      </c>
      <c r="S22" s="5"/>
      <c r="T22" s="5"/>
      <c r="U22" s="5"/>
    </row>
    <row r="23" spans="1:21" s="8" customFormat="1" ht="56.25">
      <c r="A23" s="4"/>
      <c r="B23" s="5" t="s">
        <v>936</v>
      </c>
      <c r="C23" s="6">
        <v>800</v>
      </c>
      <c r="D23" s="4" t="s">
        <v>937</v>
      </c>
      <c r="E23" s="4" t="s">
        <v>938</v>
      </c>
      <c r="F23" s="4" t="s">
        <v>862</v>
      </c>
      <c r="G23" s="5" t="s">
        <v>153</v>
      </c>
      <c r="H23" s="4" t="s">
        <v>364</v>
      </c>
      <c r="I23" s="4" t="s">
        <v>155</v>
      </c>
      <c r="J23" s="5">
        <v>1</v>
      </c>
      <c r="K23" s="5">
        <v>317</v>
      </c>
      <c r="L23" s="5">
        <v>2018</v>
      </c>
      <c r="M23" s="5" t="s">
        <v>939</v>
      </c>
      <c r="N23" s="4" t="s">
        <v>157</v>
      </c>
      <c r="O23" s="4" t="s">
        <v>201</v>
      </c>
      <c r="P23" s="4" t="s">
        <v>159</v>
      </c>
      <c r="Q23" s="4" t="s">
        <v>160</v>
      </c>
      <c r="R23" s="4" t="s">
        <v>940</v>
      </c>
      <c r="S23" s="5"/>
      <c r="T23" s="5"/>
      <c r="U23" s="7" t="str">
        <f>HYPERLINK("http://znanium.com/bookread2.php?book=941907","Ознакомиться")</f>
        <v>Ознакомиться</v>
      </c>
    </row>
    <row r="24" spans="1:21" s="8" customFormat="1" ht="67.5">
      <c r="A24" s="4"/>
      <c r="B24" s="5" t="s">
        <v>481</v>
      </c>
      <c r="C24" s="6">
        <v>694.9</v>
      </c>
      <c r="D24" s="4" t="s">
        <v>482</v>
      </c>
      <c r="E24" s="4" t="s">
        <v>483</v>
      </c>
      <c r="F24" s="4" t="s">
        <v>484</v>
      </c>
      <c r="G24" s="5" t="s">
        <v>153</v>
      </c>
      <c r="H24" s="4" t="s">
        <v>254</v>
      </c>
      <c r="I24" s="4" t="s">
        <v>155</v>
      </c>
      <c r="J24" s="5">
        <v>1</v>
      </c>
      <c r="K24" s="5">
        <v>266</v>
      </c>
      <c r="L24" s="5">
        <v>2018</v>
      </c>
      <c r="M24" s="5" t="s">
        <v>485</v>
      </c>
      <c r="N24" s="4" t="s">
        <v>157</v>
      </c>
      <c r="O24" s="4" t="s">
        <v>158</v>
      </c>
      <c r="P24" s="4" t="s">
        <v>159</v>
      </c>
      <c r="Q24" s="4" t="s">
        <v>160</v>
      </c>
      <c r="R24" s="4" t="s">
        <v>486</v>
      </c>
      <c r="S24" s="5"/>
      <c r="T24" s="5"/>
      <c r="U24" s="7" t="str">
        <f>HYPERLINK("http://znanium.com/bookread2.php?book=222143","Ознакомиться")</f>
        <v>Ознакомиться</v>
      </c>
    </row>
    <row r="25" spans="1:21" s="8" customFormat="1" ht="56.25">
      <c r="A25" s="4"/>
      <c r="B25" s="5" t="s">
        <v>1175</v>
      </c>
      <c r="C25" s="6">
        <v>1080</v>
      </c>
      <c r="D25" s="4" t="s">
        <v>1176</v>
      </c>
      <c r="E25" s="4" t="s">
        <v>1177</v>
      </c>
      <c r="F25" s="4" t="s">
        <v>1178</v>
      </c>
      <c r="G25" s="5" t="s">
        <v>153</v>
      </c>
      <c r="H25" s="4" t="s">
        <v>199</v>
      </c>
      <c r="I25" s="4" t="s">
        <v>155</v>
      </c>
      <c r="J25" s="5">
        <v>1</v>
      </c>
      <c r="K25" s="5">
        <v>416</v>
      </c>
      <c r="L25" s="5">
        <v>2018</v>
      </c>
      <c r="M25" s="5" t="s">
        <v>1179</v>
      </c>
      <c r="N25" s="4" t="s">
        <v>157</v>
      </c>
      <c r="O25" s="4" t="s">
        <v>201</v>
      </c>
      <c r="P25" s="4" t="s">
        <v>216</v>
      </c>
      <c r="Q25" s="4" t="s">
        <v>160</v>
      </c>
      <c r="R25" s="4" t="s">
        <v>691</v>
      </c>
      <c r="S25" s="5"/>
      <c r="T25" s="5"/>
      <c r="U25" s="7" t="str">
        <f>HYPERLINK("http://znanium.com/bookread2.php?book=182165","Ознакомиться")</f>
        <v>Ознакомиться</v>
      </c>
    </row>
    <row r="26" spans="1:21" s="8" customFormat="1" ht="56.25">
      <c r="A26" s="4"/>
      <c r="B26" s="5" t="s">
        <v>1180</v>
      </c>
      <c r="C26" s="6">
        <v>794.9</v>
      </c>
      <c r="D26" s="4" t="s">
        <v>1181</v>
      </c>
      <c r="E26" s="4" t="s">
        <v>1182</v>
      </c>
      <c r="F26" s="4" t="s">
        <v>453</v>
      </c>
      <c r="G26" s="5" t="s">
        <v>153</v>
      </c>
      <c r="H26" s="4" t="s">
        <v>199</v>
      </c>
      <c r="I26" s="4" t="s">
        <v>228</v>
      </c>
      <c r="J26" s="5">
        <v>1</v>
      </c>
      <c r="K26" s="5">
        <v>352</v>
      </c>
      <c r="L26" s="5">
        <v>2017</v>
      </c>
      <c r="M26" s="5" t="s">
        <v>1183</v>
      </c>
      <c r="N26" s="4" t="s">
        <v>157</v>
      </c>
      <c r="O26" s="4" t="s">
        <v>201</v>
      </c>
      <c r="P26" s="4" t="s">
        <v>159</v>
      </c>
      <c r="Q26" s="4" t="s">
        <v>160</v>
      </c>
      <c r="R26" s="4" t="s">
        <v>1184</v>
      </c>
      <c r="S26" s="5"/>
      <c r="T26" s="5"/>
      <c r="U26" s="5"/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B1">
      <selection activeCell="F6" sqref="F6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</cols>
  <sheetData>
    <row r="1" spans="1:9" ht="15">
      <c r="A1" s="24" t="s">
        <v>126</v>
      </c>
      <c r="B1" s="25"/>
      <c r="C1" s="25"/>
      <c r="D1" s="25"/>
      <c r="E1" s="25"/>
      <c r="F1" s="26" t="s">
        <v>1609</v>
      </c>
      <c r="G1" s="27"/>
      <c r="H1" s="27"/>
      <c r="I1" s="27"/>
    </row>
    <row r="2" spans="1:9" ht="15">
      <c r="A2" s="25" t="s">
        <v>127</v>
      </c>
      <c r="B2" s="25"/>
      <c r="C2" s="25"/>
      <c r="D2" s="25"/>
      <c r="E2" s="25"/>
      <c r="F2" s="27"/>
      <c r="G2" s="27"/>
      <c r="H2" s="27"/>
      <c r="I2" s="27"/>
    </row>
    <row r="3" spans="1:9" ht="15">
      <c r="A3" s="25" t="s">
        <v>128</v>
      </c>
      <c r="B3" s="25"/>
      <c r="C3" s="25"/>
      <c r="D3" s="25"/>
      <c r="E3" s="25"/>
      <c r="F3" s="27"/>
      <c r="G3" s="27"/>
      <c r="H3" s="27"/>
      <c r="I3" s="27"/>
    </row>
    <row r="4" spans="1:9" ht="15">
      <c r="A4" s="28" t="str">
        <f>HYPERLINK("mailto:books@infra-m.ru")</f>
        <v>mailto:books@infra-m.ru</v>
      </c>
      <c r="B4" s="25"/>
      <c r="C4" s="25"/>
      <c r="D4" s="25"/>
      <c r="E4" s="25"/>
      <c r="F4" s="27"/>
      <c r="G4" s="27"/>
      <c r="H4" s="27"/>
      <c r="I4" s="27"/>
    </row>
    <row r="5" spans="1:9" ht="15">
      <c r="A5" s="28" t="str">
        <f>HYPERLINK("http://infra-m.ru")</f>
        <v>http://infra-m.ru</v>
      </c>
      <c r="B5" s="25"/>
      <c r="C5" s="25"/>
      <c r="D5" s="25"/>
      <c r="E5" s="25"/>
      <c r="F5" s="27"/>
      <c r="G5" s="27"/>
      <c r="H5" s="27"/>
      <c r="I5" s="27"/>
    </row>
    <row r="7" spans="1:21" s="3" customFormat="1" ht="39.75" customHeight="1">
      <c r="A7" s="2" t="s">
        <v>129</v>
      </c>
      <c r="B7" s="2" t="s">
        <v>1</v>
      </c>
      <c r="C7" s="2" t="s">
        <v>130</v>
      </c>
      <c r="D7" s="2" t="s">
        <v>131</v>
      </c>
      <c r="E7" s="2" t="s">
        <v>132</v>
      </c>
      <c r="F7" s="2" t="s">
        <v>133</v>
      </c>
      <c r="G7" s="2" t="s">
        <v>134</v>
      </c>
      <c r="H7" s="2" t="s">
        <v>135</v>
      </c>
      <c r="I7" s="2" t="s">
        <v>136</v>
      </c>
      <c r="J7" s="2" t="s">
        <v>137</v>
      </c>
      <c r="K7" s="2" t="s">
        <v>138</v>
      </c>
      <c r="L7" s="2" t="s">
        <v>139</v>
      </c>
      <c r="M7" s="2" t="s">
        <v>140</v>
      </c>
      <c r="N7" s="2" t="s">
        <v>141</v>
      </c>
      <c r="O7" s="2" t="s">
        <v>142</v>
      </c>
      <c r="P7" s="2" t="s">
        <v>143</v>
      </c>
      <c r="Q7" s="2" t="s">
        <v>144</v>
      </c>
      <c r="R7" s="2" t="s">
        <v>145</v>
      </c>
      <c r="S7" s="2" t="s">
        <v>146</v>
      </c>
      <c r="T7" s="2" t="s">
        <v>147</v>
      </c>
      <c r="U7" s="2" t="s">
        <v>148</v>
      </c>
    </row>
    <row r="8" spans="1:21" s="8" customFormat="1" ht="33.75">
      <c r="A8" s="4"/>
      <c r="B8" s="5" t="s">
        <v>587</v>
      </c>
      <c r="C8" s="6">
        <v>500</v>
      </c>
      <c r="D8" s="4" t="s">
        <v>588</v>
      </c>
      <c r="E8" s="4" t="s">
        <v>589</v>
      </c>
      <c r="F8" s="4" t="s">
        <v>590</v>
      </c>
      <c r="G8" s="5" t="s">
        <v>147</v>
      </c>
      <c r="H8" s="4" t="s">
        <v>199</v>
      </c>
      <c r="I8" s="4" t="s">
        <v>155</v>
      </c>
      <c r="J8" s="5">
        <v>1</v>
      </c>
      <c r="K8" s="5">
        <v>159</v>
      </c>
      <c r="L8" s="5">
        <v>2017</v>
      </c>
      <c r="M8" s="5" t="s">
        <v>591</v>
      </c>
      <c r="N8" s="4" t="s">
        <v>157</v>
      </c>
      <c r="O8" s="4" t="s">
        <v>388</v>
      </c>
      <c r="P8" s="4" t="s">
        <v>216</v>
      </c>
      <c r="Q8" s="4" t="s">
        <v>160</v>
      </c>
      <c r="R8" s="4"/>
      <c r="S8" s="5"/>
      <c r="T8" s="5"/>
      <c r="U8" s="7" t="str">
        <f>HYPERLINK("http://znanium.com/bookread2.php?book=773478","Ознакомиться")</f>
        <v>Ознакомиться</v>
      </c>
    </row>
    <row r="9" spans="1:21" s="8" customFormat="1" ht="33.75">
      <c r="A9" s="4"/>
      <c r="B9" s="5" t="s">
        <v>1574</v>
      </c>
      <c r="C9" s="6">
        <v>929.9</v>
      </c>
      <c r="D9" s="4" t="s">
        <v>1575</v>
      </c>
      <c r="E9" s="4" t="s">
        <v>1576</v>
      </c>
      <c r="F9" s="4" t="s">
        <v>1577</v>
      </c>
      <c r="G9" s="5" t="s">
        <v>153</v>
      </c>
      <c r="H9" s="4" t="s">
        <v>608</v>
      </c>
      <c r="I9" s="4"/>
      <c r="J9" s="5">
        <v>1</v>
      </c>
      <c r="K9" s="5">
        <v>368</v>
      </c>
      <c r="L9" s="5">
        <v>2017</v>
      </c>
      <c r="M9" s="5" t="s">
        <v>1578</v>
      </c>
      <c r="N9" s="4" t="s">
        <v>214</v>
      </c>
      <c r="O9" s="4" t="s">
        <v>215</v>
      </c>
      <c r="P9" s="4" t="s">
        <v>159</v>
      </c>
      <c r="Q9" s="4" t="s">
        <v>160</v>
      </c>
      <c r="R9" s="4"/>
      <c r="S9" s="5"/>
      <c r="T9" s="5"/>
      <c r="U9" s="7" t="str">
        <f>HYPERLINK("http://znanium.com/bookread2.php?book=780649","Ознакомиться")</f>
        <v>Ознакомиться</v>
      </c>
    </row>
    <row r="10" spans="1:21" s="8" customFormat="1" ht="33.75">
      <c r="A10" s="4"/>
      <c r="B10" s="5" t="s">
        <v>1185</v>
      </c>
      <c r="C10" s="6">
        <v>194.9</v>
      </c>
      <c r="D10" s="4" t="s">
        <v>1186</v>
      </c>
      <c r="E10" s="4" t="s">
        <v>1187</v>
      </c>
      <c r="F10" s="4" t="s">
        <v>1188</v>
      </c>
      <c r="G10" s="5" t="s">
        <v>147</v>
      </c>
      <c r="H10" s="4" t="s">
        <v>277</v>
      </c>
      <c r="I10" s="4" t="s">
        <v>1189</v>
      </c>
      <c r="J10" s="5">
        <v>30</v>
      </c>
      <c r="K10" s="5">
        <v>241</v>
      </c>
      <c r="L10" s="5">
        <v>2016</v>
      </c>
      <c r="M10" s="5" t="s">
        <v>1190</v>
      </c>
      <c r="N10" s="4" t="s">
        <v>214</v>
      </c>
      <c r="O10" s="4" t="s">
        <v>1191</v>
      </c>
      <c r="P10" s="4" t="s">
        <v>216</v>
      </c>
      <c r="Q10" s="4" t="s">
        <v>160</v>
      </c>
      <c r="R10" s="4"/>
      <c r="S10" s="5"/>
      <c r="T10" s="5"/>
      <c r="U10" s="7" t="str">
        <f>HYPERLINK("http://znanium.com/bookread2.php?book=130851","Ознакомиться")</f>
        <v>Ознакомиться</v>
      </c>
    </row>
    <row r="11" spans="1:21" s="8" customFormat="1" ht="45">
      <c r="A11" s="4"/>
      <c r="B11" s="5" t="s">
        <v>237</v>
      </c>
      <c r="C11" s="6">
        <v>919.9</v>
      </c>
      <c r="D11" s="4" t="s">
        <v>238</v>
      </c>
      <c r="E11" s="4" t="s">
        <v>239</v>
      </c>
      <c r="F11" s="4" t="s">
        <v>240</v>
      </c>
      <c r="G11" s="5" t="s">
        <v>153</v>
      </c>
      <c r="H11" s="4" t="s">
        <v>199</v>
      </c>
      <c r="I11" s="4" t="s">
        <v>155</v>
      </c>
      <c r="J11" s="5">
        <v>1</v>
      </c>
      <c r="K11" s="5">
        <v>367</v>
      </c>
      <c r="L11" s="5">
        <v>2016</v>
      </c>
      <c r="M11" s="5" t="s">
        <v>241</v>
      </c>
      <c r="N11" s="4" t="s">
        <v>157</v>
      </c>
      <c r="O11" s="4" t="s">
        <v>242</v>
      </c>
      <c r="P11" s="4" t="s">
        <v>159</v>
      </c>
      <c r="Q11" s="4" t="s">
        <v>160</v>
      </c>
      <c r="R11" s="4" t="s">
        <v>243</v>
      </c>
      <c r="S11" s="5"/>
      <c r="T11" s="5"/>
      <c r="U11" s="5"/>
    </row>
    <row r="12" spans="1:21" s="8" customFormat="1" ht="45">
      <c r="A12" s="4"/>
      <c r="B12" s="5" t="s">
        <v>1579</v>
      </c>
      <c r="C12" s="6">
        <v>1200</v>
      </c>
      <c r="D12" s="4" t="s">
        <v>1580</v>
      </c>
      <c r="E12" s="4" t="s">
        <v>1581</v>
      </c>
      <c r="F12" s="4" t="s">
        <v>1582</v>
      </c>
      <c r="G12" s="5" t="s">
        <v>153</v>
      </c>
      <c r="H12" s="4" t="s">
        <v>154</v>
      </c>
      <c r="I12" s="4" t="s">
        <v>155</v>
      </c>
      <c r="J12" s="5">
        <v>1</v>
      </c>
      <c r="K12" s="5">
        <v>528</v>
      </c>
      <c r="L12" s="5">
        <v>2018</v>
      </c>
      <c r="M12" s="5" t="s">
        <v>1583</v>
      </c>
      <c r="N12" s="4" t="s">
        <v>314</v>
      </c>
      <c r="O12" s="4" t="s">
        <v>1584</v>
      </c>
      <c r="P12" s="4" t="s">
        <v>216</v>
      </c>
      <c r="Q12" s="4" t="s">
        <v>160</v>
      </c>
      <c r="R12" s="4" t="s">
        <v>1585</v>
      </c>
      <c r="S12" s="5"/>
      <c r="T12" s="5"/>
      <c r="U12" s="7" t="str">
        <f>HYPERLINK("http://znanium.com/bookread2.php?book=939217","Ознакомиться")</f>
        <v>Ознакомиться</v>
      </c>
    </row>
    <row r="13" spans="1:21" s="8" customFormat="1" ht="45">
      <c r="A13" s="4"/>
      <c r="B13" s="5" t="s">
        <v>1586</v>
      </c>
      <c r="C13" s="6">
        <v>1360</v>
      </c>
      <c r="D13" s="4" t="s">
        <v>1587</v>
      </c>
      <c r="E13" s="4" t="s">
        <v>1588</v>
      </c>
      <c r="F13" s="4" t="s">
        <v>1589</v>
      </c>
      <c r="G13" s="5" t="s">
        <v>153</v>
      </c>
      <c r="H13" s="4" t="s">
        <v>154</v>
      </c>
      <c r="I13" s="4"/>
      <c r="J13" s="5">
        <v>1</v>
      </c>
      <c r="K13" s="5">
        <v>544</v>
      </c>
      <c r="L13" s="5">
        <v>2017</v>
      </c>
      <c r="M13" s="5" t="s">
        <v>1590</v>
      </c>
      <c r="N13" s="4" t="s">
        <v>214</v>
      </c>
      <c r="O13" s="4" t="s">
        <v>537</v>
      </c>
      <c r="P13" s="4" t="s">
        <v>159</v>
      </c>
      <c r="Q13" s="4" t="s">
        <v>160</v>
      </c>
      <c r="R13" s="4" t="s">
        <v>1591</v>
      </c>
      <c r="S13" s="5"/>
      <c r="T13" s="5"/>
      <c r="U13" s="7" t="str">
        <f>HYPERLINK("http://znanium.com/bookread2.php?book=774755","Ознакомиться")</f>
        <v>Ознакомиться</v>
      </c>
    </row>
    <row r="14" spans="1:21" s="8" customFormat="1" ht="67.5">
      <c r="A14" s="4"/>
      <c r="B14" s="5" t="s">
        <v>1192</v>
      </c>
      <c r="C14" s="6">
        <v>680</v>
      </c>
      <c r="D14" s="4" t="s">
        <v>1193</v>
      </c>
      <c r="E14" s="4" t="s">
        <v>1194</v>
      </c>
      <c r="F14" s="4" t="s">
        <v>1195</v>
      </c>
      <c r="G14" s="5" t="s">
        <v>153</v>
      </c>
      <c r="H14" s="4" t="s">
        <v>199</v>
      </c>
      <c r="I14" s="4" t="s">
        <v>155</v>
      </c>
      <c r="J14" s="5">
        <v>1</v>
      </c>
      <c r="K14" s="5">
        <v>240</v>
      </c>
      <c r="L14" s="5">
        <v>2018</v>
      </c>
      <c r="M14" s="5" t="s">
        <v>1196</v>
      </c>
      <c r="N14" s="4" t="s">
        <v>157</v>
      </c>
      <c r="O14" s="4" t="s">
        <v>201</v>
      </c>
      <c r="P14" s="4" t="s">
        <v>159</v>
      </c>
      <c r="Q14" s="4" t="s">
        <v>160</v>
      </c>
      <c r="R14" s="4" t="s">
        <v>1197</v>
      </c>
      <c r="S14" s="5"/>
      <c r="T14" s="5"/>
      <c r="U14" s="7" t="str">
        <f>HYPERLINK("http://znanium.com/bookread2.php?book=924768","Ознакомиться")</f>
        <v>Ознакомиться</v>
      </c>
    </row>
    <row r="15" spans="1:21" s="8" customFormat="1" ht="67.5">
      <c r="A15" s="4"/>
      <c r="B15" s="5" t="s">
        <v>1162</v>
      </c>
      <c r="C15" s="6">
        <v>784.9</v>
      </c>
      <c r="D15" s="4" t="s">
        <v>1163</v>
      </c>
      <c r="E15" s="4" t="s">
        <v>1164</v>
      </c>
      <c r="F15" s="4" t="s">
        <v>1165</v>
      </c>
      <c r="G15" s="5" t="s">
        <v>153</v>
      </c>
      <c r="H15" s="4" t="s">
        <v>394</v>
      </c>
      <c r="I15" s="4" t="s">
        <v>395</v>
      </c>
      <c r="J15" s="5">
        <v>1</v>
      </c>
      <c r="K15" s="5">
        <v>336</v>
      </c>
      <c r="L15" s="5">
        <v>2017</v>
      </c>
      <c r="M15" s="5" t="s">
        <v>1166</v>
      </c>
      <c r="N15" s="4" t="s">
        <v>214</v>
      </c>
      <c r="O15" s="4" t="s">
        <v>1167</v>
      </c>
      <c r="P15" s="4" t="s">
        <v>216</v>
      </c>
      <c r="Q15" s="4" t="s">
        <v>160</v>
      </c>
      <c r="R15" s="4" t="s">
        <v>1168</v>
      </c>
      <c r="S15" s="5"/>
      <c r="T15" s="5"/>
      <c r="U15" s="7" t="str">
        <f>HYPERLINK("http://znanium.com/bookread2.php?book=538925","Ознакомиться")</f>
        <v>Ознакомиться</v>
      </c>
    </row>
    <row r="16" spans="1:21" s="8" customFormat="1" ht="67.5">
      <c r="A16" s="4"/>
      <c r="B16" s="5" t="s">
        <v>309</v>
      </c>
      <c r="C16" s="6">
        <v>694.9</v>
      </c>
      <c r="D16" s="4" t="s">
        <v>310</v>
      </c>
      <c r="E16" s="4" t="s">
        <v>311</v>
      </c>
      <c r="F16" s="4" t="s">
        <v>312</v>
      </c>
      <c r="G16" s="5" t="s">
        <v>153</v>
      </c>
      <c r="H16" s="4" t="s">
        <v>277</v>
      </c>
      <c r="I16" s="4" t="s">
        <v>155</v>
      </c>
      <c r="J16" s="5">
        <v>20</v>
      </c>
      <c r="K16" s="5">
        <v>325</v>
      </c>
      <c r="L16" s="5">
        <v>2017</v>
      </c>
      <c r="M16" s="5" t="s">
        <v>313</v>
      </c>
      <c r="N16" s="4" t="s">
        <v>314</v>
      </c>
      <c r="O16" s="4" t="s">
        <v>315</v>
      </c>
      <c r="P16" s="4" t="s">
        <v>216</v>
      </c>
      <c r="Q16" s="4" t="s">
        <v>160</v>
      </c>
      <c r="R16" s="4" t="s">
        <v>316</v>
      </c>
      <c r="S16" s="5"/>
      <c r="T16" s="5"/>
      <c r="U16" s="7" t="str">
        <f>HYPERLINK("http://znanium.com/bookread2.php?book=415433","Ознакомиться")</f>
        <v>Ознакомиться</v>
      </c>
    </row>
    <row r="17" spans="1:21" s="8" customFormat="1" ht="45">
      <c r="A17" s="4"/>
      <c r="B17" s="5" t="s">
        <v>1198</v>
      </c>
      <c r="C17" s="6">
        <v>1040</v>
      </c>
      <c r="D17" s="4" t="s">
        <v>1199</v>
      </c>
      <c r="E17" s="4" t="s">
        <v>1200</v>
      </c>
      <c r="F17" s="4" t="s">
        <v>1201</v>
      </c>
      <c r="G17" s="5" t="s">
        <v>153</v>
      </c>
      <c r="H17" s="4" t="s">
        <v>394</v>
      </c>
      <c r="I17" s="4" t="s">
        <v>395</v>
      </c>
      <c r="J17" s="5">
        <v>1</v>
      </c>
      <c r="K17" s="5">
        <v>412</v>
      </c>
      <c r="L17" s="5">
        <v>2018</v>
      </c>
      <c r="M17" s="5" t="s">
        <v>1202</v>
      </c>
      <c r="N17" s="4" t="s">
        <v>157</v>
      </c>
      <c r="O17" s="4" t="s">
        <v>201</v>
      </c>
      <c r="P17" s="4" t="s">
        <v>216</v>
      </c>
      <c r="Q17" s="4" t="s">
        <v>160</v>
      </c>
      <c r="R17" s="4" t="s">
        <v>1203</v>
      </c>
      <c r="S17" s="5"/>
      <c r="T17" s="5"/>
      <c r="U17" s="7" t="str">
        <f>HYPERLINK("http://znanium.com/bookread2.php?book=942771","Ознакомиться")</f>
        <v>Ознакомиться</v>
      </c>
    </row>
    <row r="18" spans="1:21" s="8" customFormat="1" ht="78.75">
      <c r="A18" s="4"/>
      <c r="B18" s="5" t="s">
        <v>323</v>
      </c>
      <c r="C18" s="6">
        <v>809.9</v>
      </c>
      <c r="D18" s="4" t="s">
        <v>324</v>
      </c>
      <c r="E18" s="4" t="s">
        <v>325</v>
      </c>
      <c r="F18" s="4" t="s">
        <v>326</v>
      </c>
      <c r="G18" s="5" t="s">
        <v>153</v>
      </c>
      <c r="H18" s="4" t="s">
        <v>199</v>
      </c>
      <c r="I18" s="4" t="s">
        <v>155</v>
      </c>
      <c r="J18" s="5">
        <v>1</v>
      </c>
      <c r="K18" s="5">
        <v>320</v>
      </c>
      <c r="L18" s="5">
        <v>2018</v>
      </c>
      <c r="M18" s="5" t="s">
        <v>327</v>
      </c>
      <c r="N18" s="4" t="s">
        <v>314</v>
      </c>
      <c r="O18" s="4" t="s">
        <v>328</v>
      </c>
      <c r="P18" s="4" t="s">
        <v>159</v>
      </c>
      <c r="Q18" s="4" t="s">
        <v>160</v>
      </c>
      <c r="R18" s="4" t="s">
        <v>329</v>
      </c>
      <c r="S18" s="5"/>
      <c r="T18" s="5"/>
      <c r="U18" s="7" t="str">
        <f>HYPERLINK("http://znanium.com/bookread2.php?book=913326","Ознакомиться")</f>
        <v>Ознакомиться</v>
      </c>
    </row>
    <row r="19" spans="1:21" s="8" customFormat="1" ht="56.25">
      <c r="A19" s="4"/>
      <c r="B19" s="5" t="s">
        <v>1204</v>
      </c>
      <c r="C19" s="6">
        <v>1000</v>
      </c>
      <c r="D19" s="4" t="s">
        <v>1205</v>
      </c>
      <c r="E19" s="4" t="s">
        <v>1206</v>
      </c>
      <c r="F19" s="4" t="s">
        <v>1207</v>
      </c>
      <c r="G19" s="5" t="s">
        <v>153</v>
      </c>
      <c r="H19" s="4" t="s">
        <v>364</v>
      </c>
      <c r="I19" s="4" t="s">
        <v>228</v>
      </c>
      <c r="J19" s="5">
        <v>14</v>
      </c>
      <c r="K19" s="5">
        <v>417</v>
      </c>
      <c r="L19" s="5">
        <v>2017</v>
      </c>
      <c r="M19" s="5" t="s">
        <v>1208</v>
      </c>
      <c r="N19" s="4" t="s">
        <v>157</v>
      </c>
      <c r="O19" s="4" t="s">
        <v>201</v>
      </c>
      <c r="P19" s="4" t="s">
        <v>159</v>
      </c>
      <c r="Q19" s="4" t="s">
        <v>160</v>
      </c>
      <c r="R19" s="4" t="s">
        <v>1209</v>
      </c>
      <c r="S19" s="5"/>
      <c r="T19" s="5"/>
      <c r="U19" s="7" t="str">
        <f>HYPERLINK("http://znanium.com/bookread2.php?book=752579","Ознакомиться")</f>
        <v>Ознакомиться</v>
      </c>
    </row>
    <row r="20" spans="1:21" s="8" customFormat="1" ht="33.75">
      <c r="A20" s="4"/>
      <c r="B20" s="5" t="s">
        <v>341</v>
      </c>
      <c r="C20" s="6">
        <v>774.9</v>
      </c>
      <c r="D20" s="4" t="s">
        <v>342</v>
      </c>
      <c r="E20" s="4" t="s">
        <v>343</v>
      </c>
      <c r="F20" s="4" t="s">
        <v>344</v>
      </c>
      <c r="G20" s="5" t="s">
        <v>153</v>
      </c>
      <c r="H20" s="4" t="s">
        <v>277</v>
      </c>
      <c r="I20" s="4" t="s">
        <v>228</v>
      </c>
      <c r="J20" s="5">
        <v>1</v>
      </c>
      <c r="K20" s="5">
        <v>308</v>
      </c>
      <c r="L20" s="5">
        <v>2018</v>
      </c>
      <c r="M20" s="5" t="s">
        <v>345</v>
      </c>
      <c r="N20" s="4" t="s">
        <v>314</v>
      </c>
      <c r="O20" s="4" t="s">
        <v>346</v>
      </c>
      <c r="P20" s="4" t="s">
        <v>159</v>
      </c>
      <c r="Q20" s="4" t="s">
        <v>160</v>
      </c>
      <c r="R20" s="4"/>
      <c r="S20" s="5" t="s">
        <v>162</v>
      </c>
      <c r="T20" s="5"/>
      <c r="U20" s="7" t="str">
        <f>HYPERLINK("http://znanium.com/bookread2.php?book=512202","Ознакомиться")</f>
        <v>Ознакомиться</v>
      </c>
    </row>
    <row r="21" spans="1:21" s="8" customFormat="1" ht="45">
      <c r="A21" s="4"/>
      <c r="B21" s="5" t="s">
        <v>360</v>
      </c>
      <c r="C21" s="6">
        <v>1370</v>
      </c>
      <c r="D21" s="4" t="s">
        <v>361</v>
      </c>
      <c r="E21" s="4" t="s">
        <v>362</v>
      </c>
      <c r="F21" s="4" t="s">
        <v>363</v>
      </c>
      <c r="G21" s="5" t="s">
        <v>153</v>
      </c>
      <c r="H21" s="4" t="s">
        <v>364</v>
      </c>
      <c r="I21" s="4" t="s">
        <v>155</v>
      </c>
      <c r="J21" s="5">
        <v>12</v>
      </c>
      <c r="K21" s="5">
        <v>480</v>
      </c>
      <c r="L21" s="5">
        <v>2018</v>
      </c>
      <c r="M21" s="5" t="s">
        <v>365</v>
      </c>
      <c r="N21" s="4" t="s">
        <v>180</v>
      </c>
      <c r="O21" s="4" t="s">
        <v>366</v>
      </c>
      <c r="P21" s="4" t="s">
        <v>159</v>
      </c>
      <c r="Q21" s="4" t="s">
        <v>160</v>
      </c>
      <c r="R21" s="4" t="s">
        <v>243</v>
      </c>
      <c r="S21" s="5"/>
      <c r="T21" s="5"/>
      <c r="U21" s="7" t="str">
        <f>HYPERLINK("http://znanium.com/bookread2.php?book=915794","Ознакомиться")</f>
        <v>Ознакомиться</v>
      </c>
    </row>
    <row r="22" spans="1:21" s="8" customFormat="1" ht="45">
      <c r="A22" s="4"/>
      <c r="B22" s="5" t="s">
        <v>784</v>
      </c>
      <c r="C22" s="6">
        <v>690</v>
      </c>
      <c r="D22" s="4" t="s">
        <v>785</v>
      </c>
      <c r="E22" s="4" t="s">
        <v>362</v>
      </c>
      <c r="F22" s="4" t="s">
        <v>786</v>
      </c>
      <c r="G22" s="5" t="s">
        <v>153</v>
      </c>
      <c r="H22" s="4" t="s">
        <v>199</v>
      </c>
      <c r="I22" s="4" t="s">
        <v>155</v>
      </c>
      <c r="J22" s="5">
        <v>1</v>
      </c>
      <c r="K22" s="5">
        <v>266</v>
      </c>
      <c r="L22" s="5">
        <v>2018</v>
      </c>
      <c r="M22" s="5" t="s">
        <v>787</v>
      </c>
      <c r="N22" s="4" t="s">
        <v>180</v>
      </c>
      <c r="O22" s="4" t="s">
        <v>366</v>
      </c>
      <c r="P22" s="4" t="s">
        <v>389</v>
      </c>
      <c r="Q22" s="4" t="s">
        <v>160</v>
      </c>
      <c r="R22" s="4" t="s">
        <v>788</v>
      </c>
      <c r="S22" s="5"/>
      <c r="T22" s="5"/>
      <c r="U22" s="7" t="str">
        <f>HYPERLINK("http://znanium.com/bookread2.php?book=945590","Ознакомиться")</f>
        <v>Ознакомиться</v>
      </c>
    </row>
    <row r="23" spans="1:21" s="8" customFormat="1" ht="33.75">
      <c r="A23" s="4"/>
      <c r="B23" s="5" t="s">
        <v>1210</v>
      </c>
      <c r="C23" s="6">
        <v>574.9</v>
      </c>
      <c r="D23" s="4" t="s">
        <v>1211</v>
      </c>
      <c r="E23" s="4" t="s">
        <v>1212</v>
      </c>
      <c r="F23" s="4" t="s">
        <v>1213</v>
      </c>
      <c r="G23" s="5" t="s">
        <v>153</v>
      </c>
      <c r="H23" s="4" t="s">
        <v>277</v>
      </c>
      <c r="I23" s="4" t="s">
        <v>228</v>
      </c>
      <c r="J23" s="5">
        <v>1</v>
      </c>
      <c r="K23" s="5">
        <v>229</v>
      </c>
      <c r="L23" s="5">
        <v>2018</v>
      </c>
      <c r="M23" s="5" t="s">
        <v>1214</v>
      </c>
      <c r="N23" s="4" t="s">
        <v>314</v>
      </c>
      <c r="O23" s="4" t="s">
        <v>561</v>
      </c>
      <c r="P23" s="4" t="s">
        <v>159</v>
      </c>
      <c r="Q23" s="4" t="s">
        <v>160</v>
      </c>
      <c r="R23" s="4"/>
      <c r="S23" s="5"/>
      <c r="T23" s="5"/>
      <c r="U23" s="7" t="str">
        <f>HYPERLINK("http://znanium.com/bookread2.php?book=516081","Ознакомиться")</f>
        <v>Ознакомиться</v>
      </c>
    </row>
    <row r="24" spans="1:21" s="8" customFormat="1" ht="101.25">
      <c r="A24" s="4"/>
      <c r="B24" s="5" t="s">
        <v>1215</v>
      </c>
      <c r="C24" s="6">
        <v>314.9</v>
      </c>
      <c r="D24" s="4" t="s">
        <v>1216</v>
      </c>
      <c r="E24" s="4" t="s">
        <v>1217</v>
      </c>
      <c r="F24" s="4" t="s">
        <v>1218</v>
      </c>
      <c r="G24" s="5" t="s">
        <v>147</v>
      </c>
      <c r="H24" s="4" t="s">
        <v>364</v>
      </c>
      <c r="I24" s="4" t="s">
        <v>228</v>
      </c>
      <c r="J24" s="5">
        <v>1</v>
      </c>
      <c r="K24" s="5">
        <v>128</v>
      </c>
      <c r="L24" s="5">
        <v>2018</v>
      </c>
      <c r="M24" s="5" t="s">
        <v>1219</v>
      </c>
      <c r="N24" s="4" t="s">
        <v>157</v>
      </c>
      <c r="O24" s="4" t="s">
        <v>201</v>
      </c>
      <c r="P24" s="4" t="s">
        <v>216</v>
      </c>
      <c r="Q24" s="4" t="s">
        <v>160</v>
      </c>
      <c r="R24" s="4" t="s">
        <v>1220</v>
      </c>
      <c r="S24" s="5"/>
      <c r="T24" s="5"/>
      <c r="U24" s="7" t="str">
        <f>HYPERLINK("http://znanium.com/bookread2.php?book=923506","Ознакомиться")</f>
        <v>Ознакомиться</v>
      </c>
    </row>
    <row r="25" spans="1:21" s="8" customFormat="1" ht="33.75">
      <c r="A25" s="4"/>
      <c r="B25" s="5" t="s">
        <v>383</v>
      </c>
      <c r="C25" s="6">
        <v>354.9</v>
      </c>
      <c r="D25" s="4" t="s">
        <v>384</v>
      </c>
      <c r="E25" s="4" t="s">
        <v>385</v>
      </c>
      <c r="F25" s="4" t="s">
        <v>386</v>
      </c>
      <c r="G25" s="5" t="s">
        <v>147</v>
      </c>
      <c r="H25" s="4" t="s">
        <v>199</v>
      </c>
      <c r="I25" s="4" t="s">
        <v>228</v>
      </c>
      <c r="J25" s="5">
        <v>1</v>
      </c>
      <c r="K25" s="5">
        <v>168</v>
      </c>
      <c r="L25" s="5">
        <v>2017</v>
      </c>
      <c r="M25" s="5" t="s">
        <v>387</v>
      </c>
      <c r="N25" s="4" t="s">
        <v>157</v>
      </c>
      <c r="O25" s="4" t="s">
        <v>388</v>
      </c>
      <c r="P25" s="4" t="s">
        <v>389</v>
      </c>
      <c r="Q25" s="4" t="s">
        <v>160</v>
      </c>
      <c r="R25" s="4"/>
      <c r="S25" s="5"/>
      <c r="T25" s="5"/>
      <c r="U25" s="7" t="str">
        <f>HYPERLINK("http://znanium.com/bookread2.php?book=478844","Ознакомиться")</f>
        <v>Ознакомиться</v>
      </c>
    </row>
    <row r="26" spans="1:21" s="8" customFormat="1" ht="45">
      <c r="A26" s="4"/>
      <c r="B26" s="5" t="s">
        <v>1592</v>
      </c>
      <c r="C26" s="6">
        <v>799.9</v>
      </c>
      <c r="D26" s="4" t="s">
        <v>1593</v>
      </c>
      <c r="E26" s="4" t="s">
        <v>1533</v>
      </c>
      <c r="F26" s="4" t="s">
        <v>1594</v>
      </c>
      <c r="G26" s="5" t="s">
        <v>153</v>
      </c>
      <c r="H26" s="4" t="s">
        <v>199</v>
      </c>
      <c r="I26" s="4" t="s">
        <v>228</v>
      </c>
      <c r="J26" s="5">
        <v>1</v>
      </c>
      <c r="K26" s="5">
        <v>368</v>
      </c>
      <c r="L26" s="5">
        <v>2016</v>
      </c>
      <c r="M26" s="5" t="s">
        <v>1595</v>
      </c>
      <c r="N26" s="4" t="s">
        <v>180</v>
      </c>
      <c r="O26" s="4" t="s">
        <v>585</v>
      </c>
      <c r="P26" s="4" t="s">
        <v>159</v>
      </c>
      <c r="Q26" s="4" t="s">
        <v>160</v>
      </c>
      <c r="R26" s="4" t="s">
        <v>1596</v>
      </c>
      <c r="S26" s="5"/>
      <c r="T26" s="5"/>
      <c r="U26" s="5"/>
    </row>
    <row r="27" spans="1:21" s="8" customFormat="1" ht="56.25">
      <c r="A27" s="4"/>
      <c r="B27" s="5" t="s">
        <v>936</v>
      </c>
      <c r="C27" s="6">
        <v>800</v>
      </c>
      <c r="D27" s="4" t="s">
        <v>937</v>
      </c>
      <c r="E27" s="4" t="s">
        <v>938</v>
      </c>
      <c r="F27" s="4" t="s">
        <v>862</v>
      </c>
      <c r="G27" s="5" t="s">
        <v>153</v>
      </c>
      <c r="H27" s="4" t="s">
        <v>364</v>
      </c>
      <c r="I27" s="4" t="s">
        <v>155</v>
      </c>
      <c r="J27" s="5">
        <v>1</v>
      </c>
      <c r="K27" s="5">
        <v>317</v>
      </c>
      <c r="L27" s="5">
        <v>2018</v>
      </c>
      <c r="M27" s="5" t="s">
        <v>939</v>
      </c>
      <c r="N27" s="4" t="s">
        <v>157</v>
      </c>
      <c r="O27" s="4" t="s">
        <v>201</v>
      </c>
      <c r="P27" s="4" t="s">
        <v>159</v>
      </c>
      <c r="Q27" s="4" t="s">
        <v>160</v>
      </c>
      <c r="R27" s="4" t="s">
        <v>940</v>
      </c>
      <c r="S27" s="5"/>
      <c r="T27" s="5"/>
      <c r="U27" s="7" t="str">
        <f>HYPERLINK("http://znanium.com/bookread2.php?book=941907","Ознакомиться")</f>
        <v>Ознакомиться</v>
      </c>
    </row>
    <row r="28" spans="1:21" s="8" customFormat="1" ht="45">
      <c r="A28" s="4"/>
      <c r="B28" s="5" t="s">
        <v>1221</v>
      </c>
      <c r="C28" s="6">
        <v>340</v>
      </c>
      <c r="D28" s="4" t="s">
        <v>1222</v>
      </c>
      <c r="E28" s="4" t="s">
        <v>1223</v>
      </c>
      <c r="F28" s="4" t="s">
        <v>1218</v>
      </c>
      <c r="G28" s="5" t="s">
        <v>147</v>
      </c>
      <c r="H28" s="4" t="s">
        <v>364</v>
      </c>
      <c r="I28" s="4" t="s">
        <v>155</v>
      </c>
      <c r="J28" s="5">
        <v>1</v>
      </c>
      <c r="K28" s="5">
        <v>104</v>
      </c>
      <c r="L28" s="5">
        <v>2018</v>
      </c>
      <c r="M28" s="5" t="s">
        <v>1224</v>
      </c>
      <c r="N28" s="4" t="s">
        <v>157</v>
      </c>
      <c r="O28" s="4" t="s">
        <v>201</v>
      </c>
      <c r="P28" s="4" t="s">
        <v>216</v>
      </c>
      <c r="Q28" s="4" t="s">
        <v>160</v>
      </c>
      <c r="R28" s="4" t="s">
        <v>1225</v>
      </c>
      <c r="S28" s="5"/>
      <c r="T28" s="5"/>
      <c r="U28" s="7" t="str">
        <f>HYPERLINK("http://znanium.com/bookread2.php?book=915105","Ознакомиться")</f>
        <v>Ознакомиться</v>
      </c>
    </row>
    <row r="29" spans="1:21" s="8" customFormat="1" ht="56.25">
      <c r="A29" s="4"/>
      <c r="B29" s="5" t="s">
        <v>1226</v>
      </c>
      <c r="C29" s="6">
        <v>1000</v>
      </c>
      <c r="D29" s="4" t="s">
        <v>1227</v>
      </c>
      <c r="E29" s="4" t="s">
        <v>1228</v>
      </c>
      <c r="F29" s="4" t="s">
        <v>1229</v>
      </c>
      <c r="G29" s="5" t="s">
        <v>153</v>
      </c>
      <c r="H29" s="4" t="s">
        <v>199</v>
      </c>
      <c r="I29" s="4" t="s">
        <v>155</v>
      </c>
      <c r="J29" s="5">
        <v>12</v>
      </c>
      <c r="K29" s="5">
        <v>395</v>
      </c>
      <c r="L29" s="5">
        <v>2018</v>
      </c>
      <c r="M29" s="5" t="s">
        <v>1230</v>
      </c>
      <c r="N29" s="4" t="s">
        <v>157</v>
      </c>
      <c r="O29" s="4" t="s">
        <v>201</v>
      </c>
      <c r="P29" s="4" t="s">
        <v>216</v>
      </c>
      <c r="Q29" s="4" t="s">
        <v>160</v>
      </c>
      <c r="R29" s="4" t="s">
        <v>691</v>
      </c>
      <c r="S29" s="5"/>
      <c r="T29" s="5"/>
      <c r="U29" s="5"/>
    </row>
    <row r="30" spans="1:21" s="8" customFormat="1" ht="67.5">
      <c r="A30" s="4"/>
      <c r="B30" s="5" t="s">
        <v>1231</v>
      </c>
      <c r="C30" s="6">
        <v>469.9</v>
      </c>
      <c r="D30" s="4" t="s">
        <v>1232</v>
      </c>
      <c r="E30" s="4" t="s">
        <v>1233</v>
      </c>
      <c r="F30" s="4" t="s">
        <v>1234</v>
      </c>
      <c r="G30" s="5" t="s">
        <v>153</v>
      </c>
      <c r="H30" s="4" t="s">
        <v>394</v>
      </c>
      <c r="I30" s="4" t="s">
        <v>395</v>
      </c>
      <c r="J30" s="5">
        <v>14</v>
      </c>
      <c r="K30" s="5">
        <v>236</v>
      </c>
      <c r="L30" s="5">
        <v>2016</v>
      </c>
      <c r="M30" s="5" t="s">
        <v>1235</v>
      </c>
      <c r="N30" s="4" t="s">
        <v>314</v>
      </c>
      <c r="O30" s="4" t="s">
        <v>1236</v>
      </c>
      <c r="P30" s="4" t="s">
        <v>216</v>
      </c>
      <c r="Q30" s="4" t="s">
        <v>160</v>
      </c>
      <c r="R30" s="4" t="s">
        <v>1237</v>
      </c>
      <c r="S30" s="5"/>
      <c r="T30" s="5"/>
      <c r="U30" s="7" t="str">
        <f>HYPERLINK("http://znanium.com/bookread2.php?book=481634","Ознакомиться")</f>
        <v>Ознакомиться</v>
      </c>
    </row>
    <row r="31" spans="1:21" s="8" customFormat="1" ht="45">
      <c r="A31" s="4"/>
      <c r="B31" s="5" t="s">
        <v>1238</v>
      </c>
      <c r="C31" s="6">
        <v>599.9</v>
      </c>
      <c r="D31" s="4" t="s">
        <v>1239</v>
      </c>
      <c r="E31" s="4" t="s">
        <v>1240</v>
      </c>
      <c r="F31" s="4" t="s">
        <v>1241</v>
      </c>
      <c r="G31" s="5" t="s">
        <v>153</v>
      </c>
      <c r="H31" s="4" t="s">
        <v>394</v>
      </c>
      <c r="I31" s="4" t="s">
        <v>395</v>
      </c>
      <c r="J31" s="5">
        <v>1</v>
      </c>
      <c r="K31" s="5">
        <v>270</v>
      </c>
      <c r="L31" s="5">
        <v>2016</v>
      </c>
      <c r="M31" s="5" t="s">
        <v>1242</v>
      </c>
      <c r="N31" s="4" t="s">
        <v>214</v>
      </c>
      <c r="O31" s="4" t="s">
        <v>1167</v>
      </c>
      <c r="P31" s="4" t="s">
        <v>216</v>
      </c>
      <c r="Q31" s="4" t="s">
        <v>160</v>
      </c>
      <c r="R31" s="4" t="s">
        <v>1243</v>
      </c>
      <c r="S31" s="5"/>
      <c r="T31" s="5"/>
      <c r="U31" s="7" t="str">
        <f>HYPERLINK("http://znanium.com/bookread2.php?book=553478","Ознакомиться")</f>
        <v>Ознакомиться</v>
      </c>
    </row>
    <row r="32" spans="1:21" s="8" customFormat="1" ht="135">
      <c r="A32" s="4"/>
      <c r="B32" s="5" t="s">
        <v>1244</v>
      </c>
      <c r="C32" s="6">
        <v>564.9</v>
      </c>
      <c r="D32" s="4" t="s">
        <v>1245</v>
      </c>
      <c r="E32" s="4" t="s">
        <v>1246</v>
      </c>
      <c r="F32" s="4" t="s">
        <v>1247</v>
      </c>
      <c r="G32" s="5" t="s">
        <v>153</v>
      </c>
      <c r="H32" s="4" t="s">
        <v>394</v>
      </c>
      <c r="I32" s="4" t="s">
        <v>395</v>
      </c>
      <c r="J32" s="5">
        <v>14</v>
      </c>
      <c r="K32" s="5">
        <v>256</v>
      </c>
      <c r="L32" s="5">
        <v>2016</v>
      </c>
      <c r="M32" s="5" t="s">
        <v>1248</v>
      </c>
      <c r="N32" s="4" t="s">
        <v>314</v>
      </c>
      <c r="O32" s="4" t="s">
        <v>1236</v>
      </c>
      <c r="P32" s="4" t="s">
        <v>216</v>
      </c>
      <c r="Q32" s="4" t="s">
        <v>160</v>
      </c>
      <c r="R32" s="4" t="s">
        <v>1249</v>
      </c>
      <c r="S32" s="5"/>
      <c r="T32" s="5"/>
      <c r="U32" s="7" t="str">
        <f>HYPERLINK("http://znanium.com/bookread2.php?book=231180","Ознакомиться")</f>
        <v>Ознакомиться</v>
      </c>
    </row>
  </sheetData>
  <sheetProtection/>
  <mergeCells count="6">
    <mergeCell ref="A1:E1"/>
    <mergeCell ref="F1:I5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Шакиров Ирек Ильгамович</cp:lastModifiedBy>
  <dcterms:created xsi:type="dcterms:W3CDTF">2017-11-25T20:55:28Z</dcterms:created>
  <dcterms:modified xsi:type="dcterms:W3CDTF">2017-12-22T08:27:34Z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